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https://corporateroot.sharepoint.com/sites/270406/Shared Documents/General/Integrated Transport Planning (ITP)/3900-3999/3908 Essex Parking Guidance/Project Files/Reports/Strategy &amp; Guidance/Part 2 Parking Guidance/Accessibility tool/"/>
    </mc:Choice>
  </mc:AlternateContent>
  <xr:revisionPtr revIDLastSave="341" documentId="8_{DB857D7D-6B75-4C25-9C92-4F1E7810493B}" xr6:coauthVersionLast="47" xr6:coauthVersionMax="47" xr10:uidLastSave="{161C4545-07D0-4541-AD96-47A19BA5874B}"/>
  <bookViews>
    <workbookView xWindow="-120" yWindow="-120" windowWidth="29040" windowHeight="15225" tabRatio="642" firstSheet="4" activeTab="4" xr2:uid="{A98F124D-BAA4-4EE0-9936-ED9A636AAA97}"/>
  </bookViews>
  <sheets>
    <sheet name="Front Sheet" sheetId="23" r:id="rId1"/>
    <sheet name="Step 1" sheetId="19" r:id="rId2"/>
    <sheet name="Step 2" sheetId="20" r:id="rId3"/>
    <sheet name="Step 3" sheetId="21" r:id="rId4"/>
    <sheet name="Step 4" sheetId="22" r:id="rId5"/>
    <sheet name="Step 5" sheetId="10" r:id="rId6"/>
    <sheet name="Step 6" sheetId="24" r:id="rId7"/>
    <sheet name="Changes log" sheetId="17" state="hidden" r:id="rId8"/>
  </sheets>
  <definedNames>
    <definedName name="Part1_CarSpaces">'Step 1'!$F$20</definedName>
    <definedName name="Part1_CycleSpaces">'Step 1'!$G$20</definedName>
    <definedName name="Proportion_MaxCarClubSpaces">'Step 4'!$I$12</definedName>
    <definedName name="Proportion_MaxReduction">'Step 4'!$I$5</definedName>
    <definedName name="Proportion_MidCarClubSpaces">'Step 4'!$H$12</definedName>
    <definedName name="Proportion_MidReduction">'Step 4'!$H$5</definedName>
    <definedName name="Proportion_MinCarClubSpaces">'Step 4'!$G$12</definedName>
    <definedName name="Proportion_MinReduction">'Step 4'!$G$5</definedName>
    <definedName name="Total_dwellings">'Step 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4" l="1"/>
  <c r="F25" i="24"/>
  <c r="G25" i="24"/>
  <c r="H25" i="24"/>
  <c r="I25" i="24"/>
  <c r="I26" i="24" s="1"/>
  <c r="G18" i="24"/>
  <c r="I18" i="24"/>
  <c r="E19" i="19"/>
  <c r="C21" i="24"/>
  <c r="H34" i="24"/>
  <c r="G34" i="24"/>
  <c r="F34" i="24"/>
  <c r="E34" i="24"/>
  <c r="D34" i="24"/>
  <c r="I34" i="24"/>
  <c r="G22" i="19"/>
  <c r="F22" i="19"/>
  <c r="I26" i="22"/>
  <c r="H26" i="22"/>
  <c r="G26" i="22"/>
  <c r="J11" i="24"/>
  <c r="J9" i="24"/>
  <c r="J8" i="24"/>
  <c r="J7" i="24"/>
  <c r="J6" i="24"/>
  <c r="J5" i="24"/>
  <c r="I11" i="24"/>
  <c r="H11" i="24"/>
  <c r="G11" i="24"/>
  <c r="F11" i="24"/>
  <c r="E11" i="24"/>
  <c r="D11" i="24"/>
  <c r="C11" i="24"/>
  <c r="C22" i="24" s="1"/>
  <c r="I10" i="24"/>
  <c r="H10" i="24"/>
  <c r="G10" i="24"/>
  <c r="F10" i="24"/>
  <c r="E10" i="24"/>
  <c r="D10" i="24"/>
  <c r="C10" i="24"/>
  <c r="I9" i="24"/>
  <c r="H9" i="24"/>
  <c r="G9" i="24"/>
  <c r="F9" i="24"/>
  <c r="E9" i="24"/>
  <c r="D9" i="24"/>
  <c r="C9" i="24"/>
  <c r="C20" i="24" s="1"/>
  <c r="I8" i="24"/>
  <c r="H8" i="24"/>
  <c r="G8" i="24"/>
  <c r="F8" i="24"/>
  <c r="E8" i="24"/>
  <c r="D8" i="24"/>
  <c r="C8" i="24"/>
  <c r="C19" i="24" s="1"/>
  <c r="I7" i="24"/>
  <c r="H7" i="24"/>
  <c r="G7" i="24"/>
  <c r="F7" i="24"/>
  <c r="E7" i="24"/>
  <c r="D7" i="24"/>
  <c r="C7" i="24"/>
  <c r="C18" i="24" s="1"/>
  <c r="I6" i="24"/>
  <c r="H6" i="24"/>
  <c r="G6" i="24"/>
  <c r="F6" i="24"/>
  <c r="E6" i="24"/>
  <c r="D6" i="24"/>
  <c r="C6" i="24"/>
  <c r="C17" i="24" s="1"/>
  <c r="I5" i="24"/>
  <c r="H5" i="24"/>
  <c r="G5" i="24"/>
  <c r="F5" i="24"/>
  <c r="E5" i="24"/>
  <c r="D5" i="24"/>
  <c r="C5" i="24"/>
  <c r="C16" i="24" s="1"/>
  <c r="C17" i="20"/>
  <c r="C18" i="20"/>
  <c r="C19" i="20"/>
  <c r="C20" i="20"/>
  <c r="C21" i="20"/>
  <c r="C22" i="20"/>
  <c r="C16" i="20"/>
  <c r="E17" i="19"/>
  <c r="F17" i="19" s="1"/>
  <c r="E18" i="19"/>
  <c r="G18" i="19" s="1"/>
  <c r="I24" i="20"/>
  <c r="I25" i="20" s="1"/>
  <c r="H24" i="20"/>
  <c r="H25" i="20" s="1"/>
  <c r="G24" i="20"/>
  <c r="G25" i="20" s="1"/>
  <c r="F24" i="20"/>
  <c r="F25" i="20" s="1"/>
  <c r="E24" i="20"/>
  <c r="E25" i="20" s="1"/>
  <c r="D24" i="20"/>
  <c r="D25" i="20" s="1"/>
  <c r="I4" i="21"/>
  <c r="I5" i="21" s="1"/>
  <c r="E4" i="21"/>
  <c r="E5" i="21" s="1"/>
  <c r="G4" i="21"/>
  <c r="G5" i="21" s="1"/>
  <c r="H4" i="21"/>
  <c r="H5" i="21" s="1"/>
  <c r="F4" i="21"/>
  <c r="F5" i="21" s="1"/>
  <c r="D4" i="21"/>
  <c r="D5" i="21" s="1"/>
  <c r="E18" i="24"/>
  <c r="E25" i="24" s="1"/>
  <c r="E26" i="24" s="1"/>
  <c r="F18" i="24"/>
  <c r="H18" i="24"/>
  <c r="D18" i="24"/>
  <c r="E17" i="24"/>
  <c r="F17" i="24"/>
  <c r="G17" i="24"/>
  <c r="H17" i="24"/>
  <c r="I17" i="24"/>
  <c r="D17" i="24"/>
  <c r="E16" i="24"/>
  <c r="F16" i="24"/>
  <c r="G16" i="24"/>
  <c r="H16" i="24"/>
  <c r="I16" i="24"/>
  <c r="D16" i="24"/>
  <c r="F18" i="19" l="1"/>
  <c r="G17" i="19"/>
  <c r="D26" i="20"/>
  <c r="H26" i="24"/>
  <c r="D27" i="24" s="1"/>
  <c r="G26" i="24"/>
  <c r="F26" i="24"/>
  <c r="D26" i="24"/>
  <c r="H15" i="22"/>
  <c r="H22" i="22" s="1"/>
  <c r="D15" i="22"/>
  <c r="E15" i="22"/>
  <c r="F15" i="22"/>
  <c r="I15" i="22"/>
  <c r="I22" i="22" s="1"/>
  <c r="G15" i="22"/>
  <c r="G22" i="22" s="1"/>
  <c r="I13" i="22"/>
  <c r="H13" i="22"/>
  <c r="G13" i="22"/>
  <c r="D20" i="19" l="1"/>
  <c r="G19" i="19"/>
  <c r="E16" i="19"/>
  <c r="G16" i="19" l="1"/>
  <c r="G20" i="19" s="1"/>
  <c r="F16" i="19"/>
  <c r="E20" i="19"/>
  <c r="D6" i="21"/>
  <c r="F19" i="19"/>
  <c r="F20" i="19" l="1"/>
  <c r="G25" i="22"/>
  <c r="G27" i="22" s="1"/>
  <c r="I25" i="22"/>
  <c r="I27" i="22" s="1"/>
  <c r="H25" i="22"/>
  <c r="H27" i="22" s="1"/>
  <c r="G8" i="22" l="1"/>
  <c r="G10" i="22" s="1"/>
  <c r="G11" i="22" s="1"/>
  <c r="G15" i="21"/>
  <c r="E8" i="22"/>
  <c r="E14" i="22" s="1"/>
  <c r="E16" i="22" s="1"/>
  <c r="E15" i="21"/>
  <c r="F15" i="21"/>
  <c r="D15" i="21"/>
  <c r="I36" i="24"/>
  <c r="H36" i="24"/>
  <c r="G36" i="24"/>
  <c r="F36" i="24"/>
  <c r="E36" i="24"/>
  <c r="D36" i="24"/>
  <c r="I8" i="22"/>
  <c r="I10" i="22" s="1"/>
  <c r="I11" i="22" s="1"/>
  <c r="I15" i="21"/>
  <c r="H15" i="21"/>
  <c r="H8" i="22"/>
  <c r="D8" i="22"/>
  <c r="D14" i="22" s="1"/>
  <c r="D16" i="22" s="1"/>
  <c r="F8" i="22"/>
  <c r="F14" i="22" s="1"/>
  <c r="F16" i="22" s="1"/>
  <c r="G14" i="22" l="1"/>
  <c r="G16" i="22" s="1"/>
  <c r="G17" i="22" s="1"/>
  <c r="H14" i="22"/>
  <c r="H16" i="22" s="1"/>
  <c r="H17" i="22" s="1"/>
  <c r="I14" i="22"/>
  <c r="I16" i="22" s="1"/>
  <c r="I17" i="22" s="1"/>
  <c r="H10" i="22"/>
  <c r="H11" i="22" s="1"/>
</calcChain>
</file>

<file path=xl/sharedStrings.xml><?xml version="1.0" encoding="utf-8"?>
<sst xmlns="http://schemas.openxmlformats.org/spreadsheetml/2006/main" count="324" uniqueCount="229">
  <si>
    <t>Throughout the steps, cells to complete are denoted by a blue fill, as below</t>
  </si>
  <si>
    <t>Cells to complete</t>
  </si>
  <si>
    <t>This model is password protected - only blue cells can be edited</t>
  </si>
  <si>
    <t xml:space="preserve">Created on behalf of EPOA - October 2023 </t>
  </si>
  <si>
    <t>Refer to Version 4-0 of EPOA Part 2 Parking Guidance for Garden Communities and Large Scale Developments</t>
  </si>
  <si>
    <t>Updated August 2024</t>
  </si>
  <si>
    <t xml:space="preserve">Step 1 - Calculate standards based on Part 1 'Low Connectivity' Standards </t>
  </si>
  <si>
    <t>Part 1 Low Connectivity  C3 standards</t>
  </si>
  <si>
    <t>Use</t>
  </si>
  <si>
    <t>Vehicle</t>
  </si>
  <si>
    <t>Cycle</t>
  </si>
  <si>
    <t>PTW</t>
  </si>
  <si>
    <t>Disabled</t>
  </si>
  <si>
    <t>1 bedroom</t>
  </si>
  <si>
    <t>1 secure covered space per bedroom. 
None if garage or secure area is provided within curtilage of dwelling</t>
  </si>
  <si>
    <t>Large flatted developments to provide PTW parking area(s) based on need</t>
  </si>
  <si>
    <t>N/A if parking is in curtilage of dwelling 
Flatted developments to provide a minimum of 5% of number of dwellings or actual need whichever is the greater</t>
  </si>
  <si>
    <t>2 bedrooms</t>
  </si>
  <si>
    <t>3 bedrooms</t>
  </si>
  <si>
    <t>4+ bedrooms</t>
  </si>
  <si>
    <t>Visitor</t>
  </si>
  <si>
    <t>0.25 spaces per dwelling (unallocated) (rounded up to nearest whole number)</t>
  </si>
  <si>
    <t>If no garage or secure area is provided within curtilage of dwelling, then 1 space per 40 dwellings for visitors</t>
  </si>
  <si>
    <t>1 space plus 1 space per 20 car spaces for first 100 car spaces, then 1 space per 30 car spaces over 100 car spaces</t>
  </si>
  <si>
    <t>Calculated parking level for development plot/phase based on Part 1</t>
  </si>
  <si>
    <t>Total dwellings</t>
  </si>
  <si>
    <t>Dwelling size</t>
  </si>
  <si>
    <t>Dwellings by size</t>
  </si>
  <si>
    <t>Car parking spaces</t>
  </si>
  <si>
    <t>Cycle parking spaces</t>
  </si>
  <si>
    <t>2 bedroom</t>
  </si>
  <si>
    <t>3 bedroom</t>
  </si>
  <si>
    <t>Total</t>
  </si>
  <si>
    <t>Visitor car parking spaces</t>
  </si>
  <si>
    <t>Visitor cycle parking spaces</t>
  </si>
  <si>
    <t>Step 2 - Score against Connectivity Framework</t>
  </si>
  <si>
    <t>Metric</t>
  </si>
  <si>
    <t xml:space="preserve">1
</t>
  </si>
  <si>
    <t xml:space="preserve">2
</t>
  </si>
  <si>
    <t xml:space="preserve">3
</t>
  </si>
  <si>
    <t xml:space="preserve">4
</t>
  </si>
  <si>
    <t xml:space="preserve">5
</t>
  </si>
  <si>
    <t xml:space="preserve">6
</t>
  </si>
  <si>
    <t>Existing car ownership</t>
  </si>
  <si>
    <t>Existing area has car ownership levels higher than the Essex average (&gt;2 vehicles per household on average)</t>
  </si>
  <si>
    <t>Existing area has car ownership levels higher than the Essex average (&gt;1.6 vehicles per household)</t>
  </si>
  <si>
    <t>Existing area has car ownership levels higher than the Essex average (&gt;1.44 per household)</t>
  </si>
  <si>
    <t>Existing area has car ownership levels lower than the Essex average (&lt;1.44 per household)</t>
  </si>
  <si>
    <t>Existing area has car ownership levels lower than the Essex average (&lt;1.2 per household)</t>
  </si>
  <si>
    <t>Existing area has car ownership levels lower than the Essex average (&lt;1 per household)</t>
  </si>
  <si>
    <t>2021 Census data, refer to Map 1</t>
  </si>
  <si>
    <t xml:space="preserve">Existing car driver mode share (journey to work) </t>
  </si>
  <si>
    <t>Existing local driving mode share is higher than the Essex average (&gt;75%)</t>
  </si>
  <si>
    <t>Existing car driver mode share is higher than the Essex average (&gt;70%)</t>
  </si>
  <si>
    <t>Existing car driver mode share is higher than the Essex average (&gt;65%)</t>
  </si>
  <si>
    <t>Existing local driving mode share is lower than County average (&lt;65%)</t>
  </si>
  <si>
    <t xml:space="preserve">Existing car driver mode share is lower than the Essex average (&lt;60%) </t>
  </si>
  <si>
    <t xml:space="preserve">Existing car driver mode share is lower than the Essex average (&lt;55%) </t>
  </si>
  <si>
    <t>2011 census data if more specific (all journeys) data not available, refer to Map 2</t>
  </si>
  <si>
    <t>Existing connectivity</t>
  </si>
  <si>
    <t>Majority of developable masterplan area is of very low connectivity</t>
  </si>
  <si>
    <t>Majority of developable masterplan area is of low connectivity</t>
  </si>
  <si>
    <t>Majority of developable masterplan area is of moderate connectivity</t>
  </si>
  <si>
    <t>Majority of developable masterplan is of good connectivity</t>
  </si>
  <si>
    <t xml:space="preserve">Majority of developable masterplan is of high connectivity </t>
  </si>
  <si>
    <t xml:space="preserve">Majority of developable masterplan area is of very high connectivity </t>
  </si>
  <si>
    <t>Refer to Map 3</t>
  </si>
  <si>
    <t>Range of land uses</t>
  </si>
  <si>
    <t>&lt;20% new homes are within a 15-minute walk of at least three facilities</t>
  </si>
  <si>
    <t>&gt;20% of new homes are within a 15-minute walk of at least three facilities</t>
  </si>
  <si>
    <t>&gt;40% of new homes are within a 15-minute walk of at least three facilities</t>
  </si>
  <si>
    <t>&gt;60% of new homes are within a 15-minute walk of at least three facilities</t>
  </si>
  <si>
    <t>&gt;80% of new homes are within a 15-minute walk of at least four facilities</t>
  </si>
  <si>
    <t>All new homes are within a 15-minute walk of at least four facilities</t>
  </si>
  <si>
    <t>*daily facilities (subject to local authority agreement) could include: convenience food store, nursery, primary school, secondary school, pharmacy, GP, employment</t>
  </si>
  <si>
    <t>Public transport improvements</t>
  </si>
  <si>
    <t>Less than 50% of the built development is within 400m of a bus service</t>
  </si>
  <si>
    <t>At least 50% of the built development is within 400m of bus stop with a service operating every 30 minutes or more</t>
  </si>
  <si>
    <t>At least 80% of the built development is within 400m of bus stop with a service operating every 30 minutes or more</t>
  </si>
  <si>
    <t>At least 90% of the built development is within 400m of bus stop with a service operating every 30 minutes or more</t>
  </si>
  <si>
    <t>At least 90% of the built development is within 400m of bus stop with a service operating every 15 minutes or more</t>
  </si>
  <si>
    <t>At least 90% of the built development is within 400m of bus stop with a service operating every 10 minutes or more</t>
  </si>
  <si>
    <t xml:space="preserve">*average weekday daytime bus frequency. Rail connectivity may be taken into account in agreement with the LPA and LHA. </t>
  </si>
  <si>
    <t>Active mode improvement</t>
  </si>
  <si>
    <t>None of the built development caters for active modes over cars - it is easier and quicker to access local services by car</t>
  </si>
  <si>
    <t>Development somewhat caters for active travel - it is as easy/quick to access key local services by walking/wheeling as it is by car</t>
  </si>
  <si>
    <t xml:space="preserve">Development caters well for active travel - it is  easier/quicker/safer to access key local services by walking/wheeling than by car </t>
  </si>
  <si>
    <t>Micromobility / shared transport</t>
  </si>
  <si>
    <t>None of the built development is close to a mobility hub</t>
  </si>
  <si>
    <t>&lt;20% of the built development is within 800m of a mobility hub</t>
  </si>
  <si>
    <t>&gt;50% of the built development is within 800m of a mobility hub</t>
  </si>
  <si>
    <t>&gt;50% of the built development is within 400m of a mobility hub</t>
  </si>
  <si>
    <t>&gt;70% of the built development is within 400m of a mobility hub</t>
  </si>
  <si>
    <t>&gt;90% of the built development is within 400m of a mobility hub</t>
  </si>
  <si>
    <t>*Mobility hub to be defined according to site context and best practice guidance. They should at minimum include one public transport option and one shared transport option according to the CoMoUK accreditation document (see  https://www.como.org.uk/mobility-hubs/overview-and-benefits).</t>
  </si>
  <si>
    <t xml:space="preserve">Enter letter 'x' in relevant score box below </t>
  </si>
  <si>
    <t>Count</t>
  </si>
  <si>
    <t>Score</t>
  </si>
  <si>
    <t>Step 3 - Determine parking level as a reduction from Part 1 standards</t>
  </si>
  <si>
    <t>Result</t>
  </si>
  <si>
    <t>0 to 10</t>
  </si>
  <si>
    <t>11 to 15</t>
  </si>
  <si>
    <t>16 to 20</t>
  </si>
  <si>
    <t>21 to 25</t>
  </si>
  <si>
    <t>26 to 30</t>
  </si>
  <si>
    <t>31 and above</t>
  </si>
  <si>
    <t>Outcome</t>
  </si>
  <si>
    <t xml:space="preserve">Likely to sustain or worsen business as usual levels of  sustainable mode share and car ownership </t>
  </si>
  <si>
    <t xml:space="preserve">Likely to sustain business as usual levels of sustainable mode share and car ownership </t>
  </si>
  <si>
    <t>Opportunity to reach a sustainable mode share and car ownership rates around the County average</t>
  </si>
  <si>
    <t>Opportunity to reach &gt;40% sustainable mode share and car ownership rates below 1.44 per household</t>
  </si>
  <si>
    <t>Opportunity to reach &gt;50% sustainable mode share and car ownership rates below 1.2 per household</t>
  </si>
  <si>
    <t>Opportunity to reach &gt;60% sustainable mode share and car ownership rates below 1 per household</t>
  </si>
  <si>
    <t>Development unlikely to be acceptable - higher scores need to be achieved</t>
  </si>
  <si>
    <t>Minimum to be achieved by Large Scale Developments</t>
  </si>
  <si>
    <t>Minimum to be achieved by Garden Communities</t>
  </si>
  <si>
    <t>Desirable for Garden Communities</t>
  </si>
  <si>
    <t>Standards to Apply</t>
  </si>
  <si>
    <t>Part 1</t>
  </si>
  <si>
    <t>Apply Part 1 standards relative to connectivity level</t>
  </si>
  <si>
    <t xml:space="preserve">Apply low reduction to Part 1 standards </t>
  </si>
  <si>
    <t>Apply medium reduction to Part 1 standards</t>
  </si>
  <si>
    <t>Apply high reduction to Part 1 standards</t>
  </si>
  <si>
    <r>
      <t xml:space="preserve">Total </t>
    </r>
    <r>
      <rPr>
        <b/>
        <u/>
        <sz val="9"/>
        <color theme="1"/>
        <rFont val="Segoe UI"/>
        <family val="2"/>
      </rPr>
      <t>maximum</t>
    </r>
    <r>
      <rPr>
        <b/>
        <sz val="9"/>
        <color theme="1"/>
        <rFont val="Segoe UI"/>
        <family val="2"/>
      </rPr>
      <t xml:space="preserve"> level of private car parking </t>
    </r>
  </si>
  <si>
    <t>Step 4 - Apply proportions of on-/off-plot residential parking</t>
  </si>
  <si>
    <t>Toolkit Score</t>
  </si>
  <si>
    <t>C3 residential car parking</t>
  </si>
  <si>
    <r>
      <t xml:space="preserve">Total </t>
    </r>
    <r>
      <rPr>
        <b/>
        <u/>
        <sz val="9"/>
        <color theme="1"/>
        <rFont val="Segoe UI"/>
        <family val="2"/>
      </rPr>
      <t>maximum</t>
    </r>
    <r>
      <rPr>
        <b/>
        <sz val="9"/>
        <color theme="1"/>
        <rFont val="Segoe UI"/>
        <family val="2"/>
      </rPr>
      <t xml:space="preserve"> private car parking level</t>
    </r>
  </si>
  <si>
    <t>Proportion off-plot (could be increased)</t>
  </si>
  <si>
    <t xml:space="preserve"> </t>
  </si>
  <si>
    <t>Proportion on-plot (should not be increased)</t>
  </si>
  <si>
    <t>Refer to design matrix for on and off-plot design typologies</t>
  </si>
  <si>
    <r>
      <t xml:space="preserve">Additional </t>
    </r>
    <r>
      <rPr>
        <b/>
        <u/>
        <sz val="9"/>
        <color theme="1"/>
        <rFont val="Segoe UI"/>
        <family val="2"/>
      </rPr>
      <t>minimum</t>
    </r>
    <r>
      <rPr>
        <b/>
        <sz val="9"/>
        <color theme="1"/>
        <rFont val="Segoe UI"/>
        <family val="2"/>
      </rPr>
      <t xml:space="preserve"> car club spaces</t>
    </r>
  </si>
  <si>
    <r>
      <t xml:space="preserve">Total </t>
    </r>
    <r>
      <rPr>
        <b/>
        <u/>
        <sz val="9"/>
        <color theme="1"/>
        <rFont val="Segoe UI"/>
        <family val="2"/>
      </rPr>
      <t>maximum</t>
    </r>
    <r>
      <rPr>
        <b/>
        <sz val="9"/>
        <color theme="1"/>
        <rFont val="Segoe UI"/>
        <family val="2"/>
      </rPr>
      <t xml:space="preserve"> private car parking budget plus car club</t>
    </r>
  </si>
  <si>
    <t xml:space="preserve">Visitor car parking </t>
  </si>
  <si>
    <t>Total private and visitor car parking spaces</t>
  </si>
  <si>
    <t>Saving in car parking spaces compared to Part 1</t>
  </si>
  <si>
    <t xml:space="preserve">Within this total level of car parking, a proportion of both disabled spaces and electric vehicle charging spaces are to be included as per Part 1 standards. This should be based on factors set out in the Part 1 guidance such as actual need and proportions of off-plot parking (outside dwelling curtilage). </t>
  </si>
  <si>
    <t>Dwelling</t>
  </si>
  <si>
    <t>On-plot</t>
  </si>
  <si>
    <t>Visitor / unallocated</t>
  </si>
  <si>
    <t>1 space plus 1 space per 20 car spaces for first 100 car spaces, then 1 space per 30 car spaces over 100 car spaces</t>
  </si>
  <si>
    <t xml:space="preserve">Cycle parking </t>
  </si>
  <si>
    <t xml:space="preserve">Private cycle parking </t>
  </si>
  <si>
    <t>Visitor / unallocated cycle parking</t>
  </si>
  <si>
    <t>If no garage or secure area is provided within curtilage of dwelling, then 1 space per 40 dwellings for visitors</t>
  </si>
  <si>
    <t>Total Cycle</t>
  </si>
  <si>
    <t>Step 5 - Consider other land use requirements</t>
  </si>
  <si>
    <t>Note: last updated 25/07/2024</t>
  </si>
  <si>
    <t>Car parking standards to apply - non-residential land uses</t>
  </si>
  <si>
    <t>Land use Class E(a) and E(b) - Retail</t>
  </si>
  <si>
    <t>E(a) Display or retail sale of goods, other than hot food</t>
  </si>
  <si>
    <t>Apply Part 1 standards</t>
  </si>
  <si>
    <t xml:space="preserve">Apply 30% reduction to Part 1 standards. As with Part 1, standards for large developments, such as large department stores and shopping centres will be considered on a case-by-case basis </t>
  </si>
  <si>
    <t xml:space="preserve">Apply 40% reduction to Part 1 standards. As with Part 1, standards for large developments, such as large department stores and shopping centres will be considered on a case-by-case basis </t>
  </si>
  <si>
    <t xml:space="preserve">Apply 50% reduction to Part 1 standards. As with Part 1, standards for large developments, such as large department stores and shopping centres will be considered on a case-by-case basis </t>
  </si>
  <si>
    <t>E(b) Sale of food and drink for consumption (mostly) on the premises</t>
  </si>
  <si>
    <t>Land use Class E(c) and E(g) - Commercial</t>
  </si>
  <si>
    <t>E(c)(i) Financial services</t>
  </si>
  <si>
    <t xml:space="preserve">Apply 15% reduction from Part 1 standards.  </t>
  </si>
  <si>
    <t xml:space="preserve">Apply 20% reduction from Part 1 standards. </t>
  </si>
  <si>
    <t xml:space="preserve">Apply 25% reduction from Part 1 standards. </t>
  </si>
  <si>
    <t>E(c)(ii) Professional services (other than health or medical services)</t>
  </si>
  <si>
    <t>E(c)(iii) Other appropriate services in a commercial, business or service locality</t>
  </si>
  <si>
    <t>E(g)(i) Offices to carry out any operational or administrative functions</t>
  </si>
  <si>
    <t xml:space="preserve">Land use Class E(other) </t>
  </si>
  <si>
    <t>E(d): Gyms, sports halls</t>
  </si>
  <si>
    <t xml:space="preserve">Apply 30% reduction to Part 1 standards </t>
  </si>
  <si>
    <t>Apply 40% reduction to Part 1 standards</t>
  </si>
  <si>
    <t>Apply 50% reduction to Part 1 standards</t>
  </si>
  <si>
    <t>E(d): Other sports facilities</t>
  </si>
  <si>
    <t>E(e): Medical centres</t>
  </si>
  <si>
    <t xml:space="preserve">Apply 20% reduction from Part 1 standards.  </t>
  </si>
  <si>
    <t xml:space="preserve">Apply 25% reduction from Part 1 standards.  </t>
  </si>
  <si>
    <t>E(f): Crèche, childcare</t>
  </si>
  <si>
    <t>E(f): Day care centre</t>
  </si>
  <si>
    <t>Land use Class F1 and F2 - Local Community</t>
  </si>
  <si>
    <t>F1(a): Education – Primary / Secondary</t>
  </si>
  <si>
    <t xml:space="preserve">Apply Part 1 standards, including coach parking and facilities and additional considerations for special schools. </t>
  </si>
  <si>
    <t xml:space="preserve">Apply 15% reduction from Part 1 standards.  Coach parking / facilities and additional considerations for special schools should be included. </t>
  </si>
  <si>
    <t xml:space="preserve">Apply 20% reduction from Part 1 standards.  Coach parking / facilities and additional considerations for special schools should be included. </t>
  </si>
  <si>
    <t xml:space="preserve">Apply 25% reduction from Part 1 standards.  Coach parking / facilities and additional considerations for special schools should be included. </t>
  </si>
  <si>
    <t>F1(a): Education – Further/Higher</t>
  </si>
  <si>
    <t>F2(a): Shops (mostly) selling essential goods, including food, where the shop’s premises do not exceed 280m2 and there is no other such facility within 1000m</t>
  </si>
  <si>
    <t>F2(b): Halls or meeting places for the principal use of the local community</t>
  </si>
  <si>
    <t>F2(c): Areas or places for outdoor sport or recreation (not involving motorised vehicles or firearms)</t>
  </si>
  <si>
    <t>Sui Generis</t>
  </si>
  <si>
    <t>Drinking establishments</t>
  </si>
  <si>
    <t>Hot food takeaways</t>
  </si>
  <si>
    <t>Rail stations - Minor</t>
  </si>
  <si>
    <t>Be integrated into a mobility hub strategy for the wider site and be connected by good sustainable travel options.</t>
  </si>
  <si>
    <t xml:space="preserve">Be integrated into a mobility hub strategy for the wider site and be connected by good sustainable travel options. </t>
  </si>
  <si>
    <t xml:space="preserve">Be integrated into a mobility hub strategy for the wider site and be connected by excellent sustainable travel options. </t>
  </si>
  <si>
    <t>Rail stations - Key</t>
  </si>
  <si>
    <t xml:space="preserve">Provision should include dedicated car sharing bays as part of a mobility hub strategy for the wider site and be connected by good sustainable travel options. </t>
  </si>
  <si>
    <t xml:space="preserve">Provision should include dedicated car sharing bays as part of a mobility hub strategy for the wider site and be connected by excellent sustainable travel options. </t>
  </si>
  <si>
    <t xml:space="preserve">Land Use C - Other Residential </t>
  </si>
  <si>
    <t>C1: Hotels</t>
  </si>
  <si>
    <t>C2: Residential Care Home</t>
  </si>
  <si>
    <t xml:space="preserve">Apply 15% reduction to Part 1 standards </t>
  </si>
  <si>
    <t>Apply 20% reduction to Part 1 standards</t>
  </si>
  <si>
    <t>Apply 25% reduction to Part 1 standards</t>
  </si>
  <si>
    <t>C2: Hospital</t>
  </si>
  <si>
    <t>C2: Treatment Centre</t>
  </si>
  <si>
    <t>C2A: Secure Residential Institution</t>
  </si>
  <si>
    <t>C2: Residential education establishments – Primary/ Secondary</t>
  </si>
  <si>
    <t>C2: Residential education establishments – Further/Higher</t>
  </si>
  <si>
    <t xml:space="preserve">Apply Part 1 standards for FTE allocations. Consider a 15% reduction in the number of additional spaces. </t>
  </si>
  <si>
    <t xml:space="preserve">Apply Part 1 standards for FTE allocations. Consider a 20% reduction in the number of additional spaces. </t>
  </si>
  <si>
    <t>C3: Retirement developments</t>
  </si>
  <si>
    <t xml:space="preserve">C4: House in Multiple Occupation (HMO) </t>
  </si>
  <si>
    <t>Step 6 - Score phase against Connectivity Framework when entire development is built-out</t>
  </si>
  <si>
    <t>Enter letter 'x' in relevant score box below (blue cells only)</t>
  </si>
  <si>
    <t>*populated from step 2</t>
  </si>
  <si>
    <t>Opportunity to reach &gt;40% sustainable mode share and car ownership rates below County average per household</t>
  </si>
  <si>
    <t>Step 6 level of parking</t>
  </si>
  <si>
    <t>(highlighted cell shows scoring band achieved in Step 2)</t>
  </si>
  <si>
    <t>Changed proportion of car share spaces (signifcantly reduced) and made a percentage of total dwellings rather than of parking budget</t>
  </si>
  <si>
    <t>Changed reductions from Part 1 standards (made LSD reductions higher)</t>
  </si>
  <si>
    <t>Added potential for an apartments standard into Part 1 standards (as we now have control over Part 1)</t>
  </si>
  <si>
    <t>Apartments standard can allow for 0 spaces</t>
  </si>
  <si>
    <t>Added 3 bed dwelling size (and might for Part 1 standards)</t>
  </si>
  <si>
    <t>Increased proportions off plot</t>
  </si>
  <si>
    <t>Post Draft for consultation</t>
  </si>
  <si>
    <t xml:space="preserve">changed wording in step 2 </t>
  </si>
  <si>
    <t>changed wording throughout to parking 'level' and 'connectivity'</t>
  </si>
  <si>
    <t>changed thresholds for average car ownership following update to 2021 data</t>
  </si>
  <si>
    <t>changed land use list and requirement for four facilities for the development to score 5+</t>
  </si>
  <si>
    <t>changed colour shading to match updated connectivity 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</si>
</sst>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0.0"/>
    <numFmt numFmtId="167" formatCode="0.0%"/>
    <numFmt numFmtId="168" formatCode="&quot;£&quot;#,##0;\-&quot;£&quot;#,##0;"/>
  </numFmts>
  <fonts count="37">
    <font>
      <sz val="11"/>
      <color theme="1"/>
      <name val="Calibri"/>
      <family val="2"/>
      <scheme val="minor"/>
    </font>
    <font>
      <sz val="10"/>
      <color theme="1"/>
      <name val="Segoe UI"/>
      <family val="2"/>
    </font>
    <font>
      <sz val="11"/>
      <color theme="1"/>
      <name val="Calibri"/>
      <family val="2"/>
      <scheme val="minor"/>
    </font>
    <font>
      <sz val="11"/>
      <color theme="1"/>
      <name val="Segoe UI"/>
      <family val="2"/>
    </font>
    <font>
      <sz val="9"/>
      <color rgb="FF000000"/>
      <name val="Segoe UI"/>
      <family val="2"/>
    </font>
    <font>
      <sz val="9"/>
      <color rgb="FFFFFFFF"/>
      <name val="Segoe UI"/>
      <family val="2"/>
    </font>
    <font>
      <b/>
      <sz val="9"/>
      <color rgb="FF000000"/>
      <name val="Segoe UI"/>
      <family val="2"/>
    </font>
    <font>
      <i/>
      <sz val="9"/>
      <color rgb="FF000000"/>
      <name val="Segoe UI"/>
      <family val="2"/>
    </font>
    <font>
      <sz val="9"/>
      <color theme="1"/>
      <name val="Segoe UI"/>
      <family val="2"/>
    </font>
    <font>
      <sz val="10"/>
      <color rgb="FF000000"/>
      <name val="Arial"/>
      <family val="2"/>
    </font>
    <font>
      <b/>
      <i/>
      <sz val="9"/>
      <color rgb="FF000000"/>
      <name val="Segoe UI"/>
      <family val="2"/>
    </font>
    <font>
      <b/>
      <i/>
      <sz val="9"/>
      <color rgb="FFFFFFFF"/>
      <name val="Segoe UI"/>
      <family val="2"/>
    </font>
    <font>
      <b/>
      <i/>
      <sz val="9"/>
      <color theme="1"/>
      <name val="Segoe UI"/>
      <family val="2"/>
    </font>
    <font>
      <sz val="8"/>
      <color theme="1"/>
      <name val="Segoe UI"/>
      <family val="2"/>
    </font>
    <font>
      <i/>
      <sz val="9"/>
      <color theme="1"/>
      <name val="Segoe UI"/>
      <family val="2"/>
    </font>
    <font>
      <b/>
      <sz val="11"/>
      <color theme="1"/>
      <name val="Segoe UI"/>
      <family val="2"/>
    </font>
    <font>
      <b/>
      <sz val="9"/>
      <color theme="1"/>
      <name val="Segoe UI"/>
      <family val="2"/>
    </font>
    <font>
      <b/>
      <sz val="9"/>
      <color rgb="FFFFFFFF"/>
      <name val="Segoe UI"/>
      <family val="2"/>
    </font>
    <font>
      <sz val="9"/>
      <name val="Segoe UI"/>
      <family val="2"/>
    </font>
    <font>
      <sz val="9"/>
      <color theme="0"/>
      <name val="Segoe UI"/>
      <family val="2"/>
    </font>
    <font>
      <b/>
      <i/>
      <sz val="9"/>
      <color theme="0"/>
      <name val="Segoe UI"/>
      <family val="2"/>
    </font>
    <font>
      <b/>
      <i/>
      <sz val="9"/>
      <name val="Segoe UI"/>
      <family val="2"/>
    </font>
    <font>
      <b/>
      <sz val="9"/>
      <color theme="0"/>
      <name val="Segoe UI"/>
      <family val="2"/>
    </font>
    <font>
      <sz val="9"/>
      <color theme="4"/>
      <name val="Segoe UI"/>
      <family val="2"/>
    </font>
    <font>
      <b/>
      <sz val="11"/>
      <color rgb="FF000000"/>
      <name val="Segoe UI"/>
      <family val="2"/>
    </font>
    <font>
      <b/>
      <u/>
      <sz val="9"/>
      <color theme="1"/>
      <name val="Segoe UI"/>
      <family val="2"/>
    </font>
    <font>
      <i/>
      <sz val="9"/>
      <color rgb="FFFFFFFF"/>
      <name val="Segoe UI"/>
      <family val="2"/>
    </font>
    <font>
      <i/>
      <sz val="11"/>
      <color theme="1"/>
      <name val="Calibri"/>
      <family val="2"/>
      <scheme val="minor"/>
    </font>
    <font>
      <i/>
      <sz val="10"/>
      <color theme="1"/>
      <name val="Calibri"/>
      <family val="2"/>
      <scheme val="minor"/>
    </font>
    <font>
      <b/>
      <sz val="14"/>
      <color theme="1"/>
      <name val="Calibri"/>
      <family val="2"/>
      <scheme val="minor"/>
    </font>
    <font>
      <b/>
      <i/>
      <sz val="9"/>
      <color theme="0" tint="-0.34998626667073579"/>
      <name val="Segoe UI"/>
      <family val="2"/>
    </font>
    <font>
      <i/>
      <sz val="9"/>
      <color theme="0" tint="-0.34998626667073579"/>
      <name val="Segoe UI"/>
      <family val="2"/>
    </font>
    <font>
      <sz val="9"/>
      <color theme="0" tint="-0.34998626667073579"/>
      <name val="Segoe UI"/>
      <family val="2"/>
    </font>
    <font>
      <b/>
      <sz val="9"/>
      <color theme="0" tint="-0.34998626667073579"/>
      <name val="Segoe UI"/>
      <family val="2"/>
    </font>
    <font>
      <i/>
      <sz val="9"/>
      <name val="Segoe UI"/>
      <family val="2"/>
    </font>
    <font>
      <b/>
      <sz val="11"/>
      <color theme="1"/>
      <name val="Calibri"/>
      <family val="2"/>
      <scheme val="minor"/>
    </font>
    <font>
      <i/>
      <sz val="11"/>
      <color theme="0" tint="-0.34998626667073579"/>
      <name val="Calibri"/>
      <family val="2"/>
      <scheme val="minor"/>
    </font>
  </fonts>
  <fills count="21">
    <fill>
      <patternFill patternType="none"/>
    </fill>
    <fill>
      <patternFill patternType="gray125"/>
    </fill>
    <fill>
      <patternFill patternType="solid">
        <fgColor rgb="FFFFFFFF"/>
        <bgColor indexed="64"/>
      </patternFill>
    </fill>
    <fill>
      <patternFill patternType="solid">
        <fgColor rgb="FFECDFF5"/>
        <bgColor indexed="64"/>
      </patternFill>
    </fill>
    <fill>
      <patternFill patternType="solid">
        <fgColor rgb="FF9C5CCC"/>
        <bgColor indexed="64"/>
      </patternFill>
    </fill>
    <fill>
      <patternFill patternType="solid">
        <fgColor rgb="FFDCC5ED"/>
        <bgColor indexed="64"/>
      </patternFill>
    </fill>
    <fill>
      <patternFill patternType="solid">
        <fgColor rgb="FFC59FE1"/>
        <bgColor indexed="64"/>
      </patternFill>
    </fill>
    <fill>
      <patternFill patternType="solid">
        <fgColor rgb="FF7030A0"/>
        <bgColor indexed="64"/>
      </patternFill>
    </fill>
    <fill>
      <patternFill patternType="solid">
        <fgColor theme="0"/>
        <bgColor indexed="64"/>
      </patternFill>
    </fill>
    <fill>
      <patternFill patternType="solid">
        <fgColor theme="2"/>
        <bgColor indexed="64"/>
      </patternFill>
    </fill>
    <fill>
      <patternFill patternType="solid">
        <fgColor rgb="FFE7E6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77073"/>
        <bgColor indexed="64"/>
      </patternFill>
    </fill>
    <fill>
      <patternFill patternType="solid">
        <fgColor rgb="FFEFB639"/>
        <bgColor indexed="64"/>
      </patternFill>
    </fill>
    <fill>
      <patternFill patternType="solid">
        <fgColor rgb="FFB0E43F"/>
        <bgColor indexed="64"/>
      </patternFill>
    </fill>
    <fill>
      <patternFill patternType="solid">
        <fgColor rgb="FF62EE98"/>
        <bgColor indexed="64"/>
      </patternFill>
    </fill>
    <fill>
      <patternFill patternType="solid">
        <fgColor rgb="FF15679A"/>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indexed="64"/>
      </right>
      <top/>
      <bottom style="medium">
        <color rgb="FF000000"/>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thin">
        <color indexed="64"/>
      </left>
      <right/>
      <top style="medium">
        <color indexed="64"/>
      </top>
      <bottom style="thin">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s>
  <cellStyleXfs count="4">
    <xf numFmtId="0" fontId="0" fillId="0" borderId="0"/>
    <xf numFmtId="9" fontId="2" fillId="0" borderId="0" applyFont="0" applyFill="0" applyBorder="0" applyAlignment="0" applyProtection="0"/>
    <xf numFmtId="0" fontId="9" fillId="0" borderId="0"/>
    <xf numFmtId="164" fontId="2" fillId="0" borderId="0" applyFont="0" applyFill="0" applyBorder="0" applyAlignment="0" applyProtection="0"/>
  </cellStyleXfs>
  <cellXfs count="254">
    <xf numFmtId="0" fontId="0" fillId="0" borderId="0" xfId="0"/>
    <xf numFmtId="0" fontId="4" fillId="3" borderId="5" xfId="0" applyFont="1" applyFill="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8" fillId="0" borderId="0" xfId="0" applyFont="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6" borderId="12" xfId="0" applyFont="1" applyFill="1" applyBorder="1" applyAlignment="1">
      <alignment horizontal="center" vertical="center"/>
    </xf>
    <xf numFmtId="0" fontId="10" fillId="4" borderId="12" xfId="0" applyFont="1" applyFill="1" applyBorder="1" applyAlignment="1">
      <alignment horizontal="center" vertical="center"/>
    </xf>
    <xf numFmtId="0" fontId="11" fillId="7" borderId="12"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23" xfId="0" applyFont="1" applyBorder="1" applyAlignment="1">
      <alignment horizontal="center" vertical="center"/>
    </xf>
    <xf numFmtId="0" fontId="8" fillId="0" borderId="0" xfId="0" applyFont="1"/>
    <xf numFmtId="0" fontId="8" fillId="0" borderId="0" xfId="0" applyFont="1" applyAlignment="1">
      <alignment wrapText="1"/>
    </xf>
    <xf numFmtId="0" fontId="14" fillId="0" borderId="0" xfId="0" applyFont="1" applyAlignment="1">
      <alignment horizontal="left" vertical="center" wrapText="1"/>
    </xf>
    <xf numFmtId="0" fontId="16" fillId="0" borderId="0" xfId="0" applyFont="1"/>
    <xf numFmtId="0" fontId="4"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0" xfId="0" applyFont="1" applyAlignment="1">
      <alignment vertical="center"/>
    </xf>
    <xf numFmtId="0" fontId="8" fillId="0" borderId="6" xfId="0" applyFont="1" applyBorder="1" applyAlignment="1">
      <alignment vertical="center"/>
    </xf>
    <xf numFmtId="0" fontId="16" fillId="0" borderId="1" xfId="0" applyFont="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8" fillId="9" borderId="1" xfId="0" applyFont="1" applyFill="1" applyBorder="1"/>
    <xf numFmtId="0" fontId="6" fillId="0" borderId="0" xfId="0" applyFont="1" applyAlignment="1">
      <alignment horizontal="center" vertical="center" wrapText="1"/>
    </xf>
    <xf numFmtId="0" fontId="1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10" fillId="0" borderId="12" xfId="0" applyFont="1" applyBorder="1" applyAlignment="1">
      <alignment horizontal="center" vertical="center" wrapText="1"/>
    </xf>
    <xf numFmtId="0" fontId="1" fillId="0" borderId="0" xfId="0" applyFont="1"/>
    <xf numFmtId="0" fontId="14" fillId="0" borderId="0" xfId="0" applyFont="1" applyAlignment="1">
      <alignment horizontal="center" vertical="center" wrapText="1"/>
    </xf>
    <xf numFmtId="164" fontId="23" fillId="0" borderId="0" xfId="0" applyNumberFormat="1" applyFont="1"/>
    <xf numFmtId="0" fontId="3" fillId="0" borderId="0" xfId="0" applyFont="1"/>
    <xf numFmtId="0" fontId="3" fillId="0" borderId="0" xfId="0" applyFont="1" applyAlignment="1">
      <alignment wrapText="1"/>
    </xf>
    <xf numFmtId="0" fontId="13" fillId="0" borderId="0" xfId="0" applyFont="1" applyAlignment="1">
      <alignment vertical="center"/>
    </xf>
    <xf numFmtId="0" fontId="16" fillId="10" borderId="1" xfId="0" applyFont="1" applyFill="1" applyBorder="1" applyAlignment="1">
      <alignment horizontal="center" vertical="center" wrapText="1"/>
    </xf>
    <xf numFmtId="0" fontId="14" fillId="0" borderId="0" xfId="0" applyFont="1" applyAlignment="1">
      <alignment horizontal="left" vertical="center"/>
    </xf>
    <xf numFmtId="0" fontId="0" fillId="0" borderId="0" xfId="0" applyAlignment="1">
      <alignment wrapText="1"/>
    </xf>
    <xf numFmtId="0" fontId="6" fillId="3"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10" fillId="4" borderId="5" xfId="0" applyFont="1" applyFill="1" applyBorder="1" applyAlignment="1">
      <alignment horizontal="center" vertical="center" wrapText="1"/>
    </xf>
    <xf numFmtId="0" fontId="6" fillId="0" borderId="7" xfId="0" applyFont="1" applyBorder="1" applyAlignment="1">
      <alignment horizontal="center" vertical="center" wrapText="1"/>
    </xf>
    <xf numFmtId="0" fontId="20" fillId="7" borderId="4" xfId="0" applyFont="1" applyFill="1" applyBorder="1" applyAlignment="1">
      <alignment horizontal="center" vertical="center" wrapText="1"/>
    </xf>
    <xf numFmtId="0" fontId="10" fillId="0" borderId="0" xfId="0" applyFont="1" applyAlignment="1">
      <alignment horizontal="center" vertical="center" wrapText="1"/>
    </xf>
    <xf numFmtId="0" fontId="6" fillId="3" borderId="0" xfId="0" applyFont="1" applyFill="1" applyAlignment="1">
      <alignment horizontal="center" vertical="center" wrapText="1"/>
    </xf>
    <xf numFmtId="0" fontId="6" fillId="5" borderId="0" xfId="0" applyFont="1" applyFill="1" applyAlignment="1">
      <alignment horizontal="center" vertical="center"/>
    </xf>
    <xf numFmtId="0" fontId="10" fillId="6" borderId="0" xfId="0" applyFont="1" applyFill="1" applyAlignment="1">
      <alignment horizontal="center" vertical="center" wrapText="1"/>
    </xf>
    <xf numFmtId="0" fontId="10" fillId="4" borderId="0" xfId="0" applyFont="1" applyFill="1" applyAlignment="1">
      <alignment horizontal="center" vertical="center" wrapText="1"/>
    </xf>
    <xf numFmtId="0" fontId="11" fillId="7" borderId="0" xfId="0" applyFont="1" applyFill="1" applyAlignment="1">
      <alignment horizontal="center" vertical="center" wrapText="1"/>
    </xf>
    <xf numFmtId="0" fontId="8" fillId="0" borderId="1" xfId="0" applyFont="1" applyBorder="1" applyAlignment="1">
      <alignment horizontal="center" vertical="center" wrapText="1"/>
    </xf>
    <xf numFmtId="0" fontId="28" fillId="0" borderId="0" xfId="0" applyFont="1" applyAlignment="1">
      <alignment wrapText="1"/>
    </xf>
    <xf numFmtId="0" fontId="16" fillId="9" borderId="1" xfId="0" applyFont="1" applyFill="1" applyBorder="1"/>
    <xf numFmtId="0" fontId="8" fillId="9" borderId="1" xfId="0" applyFont="1" applyFill="1" applyBorder="1" applyAlignment="1">
      <alignment horizontal="center" vertical="center"/>
    </xf>
    <xf numFmtId="0" fontId="14" fillId="0" borderId="1" xfId="0" applyFont="1" applyBorder="1" applyAlignment="1">
      <alignment horizontal="center" vertical="center" wrapText="1"/>
    </xf>
    <xf numFmtId="0" fontId="27" fillId="0" borderId="0" xfId="0" applyFont="1"/>
    <xf numFmtId="2" fontId="0" fillId="0" borderId="0" xfId="0" applyNumberFormat="1"/>
    <xf numFmtId="166" fontId="0" fillId="0" borderId="0" xfId="0" applyNumberFormat="1"/>
    <xf numFmtId="0" fontId="14" fillId="0" borderId="0" xfId="0" applyFont="1" applyAlignment="1">
      <alignment vertical="center" wrapText="1"/>
    </xf>
    <xf numFmtId="0" fontId="10" fillId="0" borderId="7" xfId="0" applyFont="1" applyBorder="1" applyAlignment="1">
      <alignment horizontal="center" vertical="center" wrapText="1"/>
    </xf>
    <xf numFmtId="0" fontId="0" fillId="0" borderId="16" xfId="0" applyBorder="1"/>
    <xf numFmtId="0" fontId="6" fillId="6"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1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8" fillId="14" borderId="1" xfId="0" applyFont="1" applyFill="1" applyBorder="1" applyAlignment="1">
      <alignment horizontal="center" wrapText="1"/>
    </xf>
    <xf numFmtId="0" fontId="4" fillId="14" borderId="1" xfId="0" applyFont="1" applyFill="1" applyBorder="1" applyAlignment="1">
      <alignment horizontal="center" vertical="center" wrapText="1"/>
    </xf>
    <xf numFmtId="0" fontId="8" fillId="11" borderId="1" xfId="0" applyFont="1" applyFill="1" applyBorder="1" applyAlignment="1">
      <alignment horizontal="center" vertical="center"/>
    </xf>
    <xf numFmtId="0" fontId="16" fillId="0" borderId="0" xfId="0" applyFont="1" applyAlignment="1">
      <alignment horizontal="right"/>
    </xf>
    <xf numFmtId="165" fontId="8" fillId="0" borderId="0" xfId="0" applyNumberFormat="1" applyFont="1"/>
    <xf numFmtId="0" fontId="1" fillId="11" borderId="1" xfId="0" applyFont="1" applyFill="1" applyBorder="1"/>
    <xf numFmtId="0" fontId="4" fillId="0" borderId="34" xfId="0" applyFont="1" applyBorder="1" applyAlignment="1">
      <alignment horizontal="center" vertical="center" wrapText="1"/>
    </xf>
    <xf numFmtId="0" fontId="4" fillId="0" borderId="9" xfId="0" applyFont="1" applyBorder="1" applyAlignment="1">
      <alignment horizontal="center" vertical="center" wrapText="1"/>
    </xf>
    <xf numFmtId="0" fontId="1" fillId="0" borderId="0" xfId="0" applyFont="1" applyAlignment="1">
      <alignment vertical="center"/>
    </xf>
    <xf numFmtId="0" fontId="34" fillId="0" borderId="0" xfId="0" applyFont="1" applyAlignment="1">
      <alignment horizontal="left" vertical="center"/>
    </xf>
    <xf numFmtId="165" fontId="8" fillId="0" borderId="1" xfId="3" applyNumberFormat="1" applyFont="1" applyBorder="1" applyAlignment="1" applyProtection="1">
      <alignment horizontal="right"/>
      <protection hidden="1"/>
    </xf>
    <xf numFmtId="165" fontId="8" fillId="0" borderId="1" xfId="0" applyNumberFormat="1" applyFont="1" applyBorder="1" applyProtection="1">
      <protection hidden="1"/>
    </xf>
    <xf numFmtId="165" fontId="16" fillId="0" borderId="1" xfId="3" applyNumberFormat="1" applyFont="1" applyBorder="1" applyProtection="1">
      <protection hidden="1"/>
    </xf>
    <xf numFmtId="0" fontId="8" fillId="11" borderId="1" xfId="0" applyFont="1" applyFill="1" applyBorder="1" applyAlignment="1" applyProtection="1">
      <alignment horizontal="right" vertical="center" wrapText="1"/>
      <protection locked="0"/>
    </xf>
    <xf numFmtId="9" fontId="8" fillId="11" borderId="2" xfId="1" applyFont="1" applyFill="1" applyBorder="1" applyProtection="1">
      <protection locked="0"/>
    </xf>
    <xf numFmtId="9" fontId="16" fillId="0" borderId="1" xfId="1" applyFont="1" applyBorder="1" applyProtection="1">
      <protection hidden="1"/>
    </xf>
    <xf numFmtId="0" fontId="18" fillId="11" borderId="12" xfId="0" applyFont="1" applyFill="1" applyBorder="1" applyAlignment="1" applyProtection="1">
      <alignment horizontal="center" vertical="center"/>
      <protection locked="0"/>
    </xf>
    <xf numFmtId="0" fontId="18" fillId="11" borderId="12" xfId="0" applyFont="1" applyFill="1" applyBorder="1" applyAlignment="1" applyProtection="1">
      <alignment horizontal="center" vertical="center" wrapText="1"/>
      <protection locked="0"/>
    </xf>
    <xf numFmtId="0" fontId="4" fillId="0" borderId="21" xfId="0" applyFont="1" applyBorder="1" applyAlignment="1" applyProtection="1">
      <alignment horizontal="center" vertical="center"/>
      <protection hidden="1"/>
    </xf>
    <xf numFmtId="0" fontId="7" fillId="8" borderId="18" xfId="2" applyFont="1" applyFill="1" applyBorder="1" applyAlignment="1" applyProtection="1">
      <alignment horizontal="center" vertical="center" wrapText="1"/>
      <protection hidden="1"/>
    </xf>
    <xf numFmtId="0" fontId="7" fillId="8" borderId="19" xfId="2" applyFont="1" applyFill="1" applyBorder="1" applyAlignment="1" applyProtection="1">
      <alignment horizontal="center" vertical="center" wrapText="1"/>
      <protection hidden="1"/>
    </xf>
    <xf numFmtId="0" fontId="4" fillId="0" borderId="22" xfId="0" applyFont="1" applyBorder="1" applyAlignment="1" applyProtection="1">
      <alignment horizontal="center" vertical="center"/>
      <protection hidden="1"/>
    </xf>
    <xf numFmtId="0" fontId="14" fillId="0" borderId="12"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protection hidden="1"/>
    </xf>
    <xf numFmtId="165" fontId="30" fillId="10" borderId="1" xfId="3" applyNumberFormat="1" applyFont="1" applyFill="1" applyBorder="1" applyAlignment="1" applyProtection="1">
      <alignment horizontal="center" vertical="center" wrapText="1"/>
      <protection hidden="1"/>
    </xf>
    <xf numFmtId="165" fontId="10" fillId="0" borderId="1" xfId="3" applyNumberFormat="1" applyFont="1" applyFill="1" applyBorder="1" applyAlignment="1" applyProtection="1">
      <alignment horizontal="center" vertical="center" wrapText="1"/>
      <protection hidden="1"/>
    </xf>
    <xf numFmtId="165" fontId="12" fillId="0" borderId="1" xfId="3" applyNumberFormat="1" applyFont="1" applyFill="1" applyBorder="1" applyAlignment="1" applyProtection="1">
      <alignment horizontal="center" vertical="center" wrapText="1"/>
      <protection hidden="1"/>
    </xf>
    <xf numFmtId="0" fontId="31" fillId="9" borderId="1" xfId="0" applyFont="1" applyFill="1" applyBorder="1" applyProtection="1">
      <protection hidden="1"/>
    </xf>
    <xf numFmtId="9" fontId="7" fillId="0" borderId="1" xfId="1" applyFont="1" applyFill="1" applyBorder="1" applyAlignment="1" applyProtection="1">
      <alignment horizontal="right" vertical="center" wrapText="1"/>
      <protection hidden="1"/>
    </xf>
    <xf numFmtId="9" fontId="14" fillId="0" borderId="1" xfId="1" applyFont="1" applyFill="1" applyBorder="1" applyAlignment="1" applyProtection="1">
      <alignment horizontal="right" vertical="center" wrapText="1"/>
      <protection hidden="1"/>
    </xf>
    <xf numFmtId="165" fontId="7" fillId="6" borderId="1" xfId="3" applyNumberFormat="1" applyFont="1" applyFill="1" applyBorder="1" applyAlignment="1" applyProtection="1">
      <alignment horizontal="center" vertical="center" wrapText="1"/>
      <protection hidden="1"/>
    </xf>
    <xf numFmtId="165" fontId="7" fillId="4" borderId="1" xfId="3" applyNumberFormat="1" applyFont="1" applyFill="1" applyBorder="1" applyAlignment="1" applyProtection="1">
      <alignment horizontal="center" vertical="center" wrapText="1"/>
      <protection hidden="1"/>
    </xf>
    <xf numFmtId="165" fontId="26" fillId="7" borderId="1" xfId="3" applyNumberFormat="1" applyFont="1" applyFill="1" applyBorder="1" applyAlignment="1" applyProtection="1">
      <alignment horizontal="center" vertical="center" wrapText="1"/>
      <protection hidden="1"/>
    </xf>
    <xf numFmtId="0" fontId="32" fillId="9" borderId="1" xfId="0" applyFont="1" applyFill="1" applyBorder="1" applyProtection="1">
      <protection hidden="1"/>
    </xf>
    <xf numFmtId="167" fontId="7" fillId="0" borderId="1" xfId="1" applyNumberFormat="1" applyFont="1" applyFill="1" applyBorder="1" applyAlignment="1" applyProtection="1">
      <alignment horizontal="right" vertical="center" wrapText="1" indent="1"/>
      <protection hidden="1"/>
    </xf>
    <xf numFmtId="167" fontId="14" fillId="0" borderId="1" xfId="1" applyNumberFormat="1" applyFont="1" applyFill="1" applyBorder="1" applyAlignment="1" applyProtection="1">
      <alignment horizontal="right" vertical="center" wrapText="1" indent="1"/>
      <protection hidden="1"/>
    </xf>
    <xf numFmtId="165" fontId="33" fillId="9" borderId="1" xfId="3" applyNumberFormat="1" applyFont="1" applyFill="1" applyBorder="1" applyAlignment="1" applyProtection="1">
      <alignment horizontal="center" vertical="center"/>
      <protection hidden="1"/>
    </xf>
    <xf numFmtId="165" fontId="10" fillId="6" borderId="1" xfId="3" applyNumberFormat="1" applyFont="1" applyFill="1" applyBorder="1" applyAlignment="1" applyProtection="1">
      <alignment horizontal="center" vertical="center" wrapText="1"/>
      <protection hidden="1"/>
    </xf>
    <xf numFmtId="165" fontId="10" fillId="4" borderId="1" xfId="3" applyNumberFormat="1" applyFont="1" applyFill="1" applyBorder="1" applyAlignment="1" applyProtection="1">
      <alignment horizontal="center" vertical="center" wrapText="1"/>
      <protection hidden="1"/>
    </xf>
    <xf numFmtId="165" fontId="11" fillId="7" borderId="1" xfId="3" applyNumberFormat="1" applyFont="1" applyFill="1" applyBorder="1" applyAlignment="1" applyProtection="1">
      <alignment horizontal="center" vertical="center" wrapText="1"/>
      <protection hidden="1"/>
    </xf>
    <xf numFmtId="165" fontId="32" fillId="9" borderId="1" xfId="3" applyNumberFormat="1" applyFont="1" applyFill="1" applyBorder="1" applyProtection="1">
      <protection hidden="1"/>
    </xf>
    <xf numFmtId="0" fontId="14" fillId="9" borderId="1" xfId="0" applyFont="1" applyFill="1" applyBorder="1" applyProtection="1">
      <protection hidden="1"/>
    </xf>
    <xf numFmtId="1" fontId="14" fillId="9" borderId="1" xfId="0" applyNumberFormat="1" applyFont="1" applyFill="1" applyBorder="1" applyProtection="1">
      <protection hidden="1"/>
    </xf>
    <xf numFmtId="165" fontId="7" fillId="0" borderId="1" xfId="3" applyNumberFormat="1" applyFont="1" applyFill="1" applyBorder="1" applyAlignment="1" applyProtection="1">
      <alignment horizontal="center" vertical="center" wrapText="1"/>
      <protection hidden="1"/>
    </xf>
    <xf numFmtId="1" fontId="7" fillId="6" borderId="1" xfId="3" applyNumberFormat="1" applyFont="1" applyFill="1" applyBorder="1" applyAlignment="1" applyProtection="1">
      <alignment horizontal="center" vertical="center" wrapText="1"/>
      <protection hidden="1"/>
    </xf>
    <xf numFmtId="1" fontId="7" fillId="4" borderId="1" xfId="3" applyNumberFormat="1" applyFont="1" applyFill="1" applyBorder="1" applyAlignment="1" applyProtection="1">
      <alignment horizontal="center" vertical="center" wrapText="1"/>
      <protection hidden="1"/>
    </xf>
    <xf numFmtId="1" fontId="26" fillId="7" borderId="1" xfId="3" applyNumberFormat="1" applyFont="1" applyFill="1" applyBorder="1" applyAlignment="1" applyProtection="1">
      <alignment horizontal="center" vertical="center" wrapText="1"/>
      <protection hidden="1"/>
    </xf>
    <xf numFmtId="165" fontId="7" fillId="6" borderId="1" xfId="3" applyNumberFormat="1" applyFont="1" applyFill="1" applyBorder="1" applyAlignment="1" applyProtection="1">
      <alignment vertical="center" wrapText="1"/>
      <protection hidden="1"/>
    </xf>
    <xf numFmtId="165" fontId="7" fillId="4" borderId="1" xfId="3" applyNumberFormat="1" applyFont="1" applyFill="1" applyBorder="1" applyAlignment="1" applyProtection="1">
      <alignment vertical="center" wrapText="1"/>
      <protection hidden="1"/>
    </xf>
    <xf numFmtId="165" fontId="26" fillId="7" borderId="1" xfId="3" applyNumberFormat="1" applyFont="1" applyFill="1" applyBorder="1" applyAlignment="1" applyProtection="1">
      <alignment vertical="center" wrapText="1"/>
      <protection hidden="1"/>
    </xf>
    <xf numFmtId="165" fontId="10" fillId="6" borderId="1" xfId="3" applyNumberFormat="1" applyFont="1" applyFill="1" applyBorder="1" applyAlignment="1" applyProtection="1">
      <alignment vertical="center" wrapText="1"/>
      <protection hidden="1"/>
    </xf>
    <xf numFmtId="165" fontId="10" fillId="4" borderId="1" xfId="3" applyNumberFormat="1" applyFont="1" applyFill="1" applyBorder="1" applyAlignment="1" applyProtection="1">
      <alignment vertical="center" wrapText="1"/>
      <protection hidden="1"/>
    </xf>
    <xf numFmtId="165" fontId="11" fillId="7" borderId="1" xfId="3" applyNumberFormat="1" applyFont="1" applyFill="1" applyBorder="1" applyAlignment="1" applyProtection="1">
      <alignment vertical="center" wrapText="1"/>
      <protection hidden="1"/>
    </xf>
    <xf numFmtId="0" fontId="7" fillId="8" borderId="41" xfId="2" applyFont="1" applyFill="1" applyBorder="1" applyAlignment="1" applyProtection="1">
      <alignment horizontal="center" vertical="center" wrapText="1"/>
      <protection hidden="1"/>
    </xf>
    <xf numFmtId="168" fontId="18" fillId="14" borderId="12" xfId="0" applyNumberFormat="1" applyFont="1" applyFill="1" applyBorder="1" applyAlignment="1" applyProtection="1">
      <alignment horizontal="center" vertical="center"/>
      <protection hidden="1"/>
    </xf>
    <xf numFmtId="0" fontId="35" fillId="0" borderId="0" xfId="0" applyFont="1"/>
    <xf numFmtId="0" fontId="4" fillId="16" borderId="27" xfId="0" applyFont="1" applyFill="1" applyBorder="1" applyAlignment="1">
      <alignment horizontal="center" vertical="center" wrapText="1"/>
    </xf>
    <xf numFmtId="0" fontId="4" fillId="17" borderId="27" xfId="0" applyFont="1" applyFill="1" applyBorder="1" applyAlignment="1">
      <alignment horizontal="center" vertical="center" wrapText="1"/>
    </xf>
    <xf numFmtId="0" fontId="4" fillId="18" borderId="27" xfId="0" applyFont="1" applyFill="1" applyBorder="1" applyAlignment="1">
      <alignment horizontal="center" vertical="center" wrapText="1"/>
    </xf>
    <xf numFmtId="0" fontId="8" fillId="19" borderId="27" xfId="0" applyFont="1" applyFill="1" applyBorder="1" applyAlignment="1">
      <alignment horizontal="center" vertical="center" wrapText="1"/>
    </xf>
    <xf numFmtId="0" fontId="5" fillId="20" borderId="28" xfId="0" applyFont="1" applyFill="1" applyBorder="1" applyAlignment="1">
      <alignment horizontal="center" vertical="center" wrapText="1"/>
    </xf>
    <xf numFmtId="0" fontId="36" fillId="0" borderId="0" xfId="0" applyFont="1"/>
    <xf numFmtId="0" fontId="8" fillId="0" borderId="1" xfId="0" applyFont="1" applyBorder="1" applyAlignment="1" applyProtection="1">
      <alignment horizontal="right" vertical="center"/>
      <protection hidden="1"/>
    </xf>
    <xf numFmtId="1" fontId="8" fillId="0" borderId="1" xfId="0" applyNumberFormat="1" applyFont="1" applyBorder="1" applyAlignment="1" applyProtection="1">
      <alignment horizontal="right" vertical="center"/>
      <protection hidden="1"/>
    </xf>
    <xf numFmtId="0" fontId="10" fillId="9" borderId="1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29" fillId="15" borderId="7"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4"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24"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29" fillId="12" borderId="5" xfId="0" applyFont="1" applyFill="1" applyBorder="1" applyAlignment="1">
      <alignment horizontal="center" vertical="center"/>
    </xf>
    <xf numFmtId="0" fontId="29" fillId="12" borderId="4" xfId="0" applyFont="1" applyFill="1" applyBorder="1" applyAlignment="1">
      <alignment horizontal="center" vertical="center"/>
    </xf>
    <xf numFmtId="0" fontId="18" fillId="11" borderId="11" xfId="0" applyFont="1" applyFill="1" applyBorder="1" applyAlignment="1" applyProtection="1">
      <alignment horizontal="center" vertical="center"/>
      <protection locked="0"/>
    </xf>
    <xf numFmtId="0" fontId="18" fillId="11" borderId="29" xfId="0" applyFont="1" applyFill="1" applyBorder="1" applyAlignment="1" applyProtection="1">
      <alignment horizontal="center" vertical="center"/>
      <protection locked="0"/>
    </xf>
    <xf numFmtId="0" fontId="4" fillId="6"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29" fillId="0" borderId="7" xfId="0" applyFont="1" applyBorder="1" applyAlignment="1">
      <alignment horizontal="center"/>
    </xf>
    <xf numFmtId="0" fontId="29" fillId="0" borderId="5" xfId="0" applyFont="1" applyBorder="1" applyAlignment="1">
      <alignment horizontal="center"/>
    </xf>
    <xf numFmtId="0" fontId="29" fillId="0" borderId="4" xfId="0" applyFont="1" applyBorder="1" applyAlignment="1">
      <alignment horizontal="center"/>
    </xf>
    <xf numFmtId="0" fontId="10" fillId="10" borderId="7"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5" fillId="0" borderId="7" xfId="0" applyFont="1" applyBorder="1" applyAlignment="1">
      <alignment horizontal="center" wrapText="1"/>
    </xf>
    <xf numFmtId="0" fontId="15" fillId="0" borderId="5" xfId="0" applyFont="1" applyBorder="1" applyAlignment="1">
      <alignment horizontal="center" wrapText="1"/>
    </xf>
    <xf numFmtId="0" fontId="15" fillId="0" borderId="4" xfId="0" applyFont="1" applyBorder="1" applyAlignment="1">
      <alignment horizont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29" fillId="0" borderId="7"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4" xfId="0" applyFont="1" applyBorder="1" applyAlignment="1">
      <alignment horizont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9" borderId="7"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4"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6" fillId="10" borderId="7" xfId="0" applyFont="1" applyFill="1" applyBorder="1" applyAlignment="1">
      <alignment vertical="center"/>
    </xf>
    <xf numFmtId="0" fontId="6" fillId="10" borderId="5" xfId="0" applyFont="1" applyFill="1" applyBorder="1" applyAlignment="1">
      <alignment vertical="center"/>
    </xf>
    <xf numFmtId="0" fontId="6" fillId="10" borderId="4" xfId="0" applyFont="1" applyFill="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0" xfId="0" applyFont="1" applyBorder="1" applyAlignment="1">
      <alignment horizontal="center" vertical="center" wrapText="1"/>
    </xf>
    <xf numFmtId="0" fontId="6" fillId="10" borderId="7" xfId="0" applyFont="1" applyFill="1" applyBorder="1" applyAlignment="1">
      <alignment vertical="center" wrapText="1"/>
    </xf>
    <xf numFmtId="0" fontId="6" fillId="10" borderId="5" xfId="0" applyFont="1" applyFill="1" applyBorder="1" applyAlignment="1">
      <alignment vertical="center" wrapText="1"/>
    </xf>
    <xf numFmtId="0" fontId="6" fillId="10" borderId="4" xfId="0" applyFont="1" applyFill="1" applyBorder="1" applyAlignment="1">
      <alignment vertical="center" wrapText="1"/>
    </xf>
    <xf numFmtId="0" fontId="4" fillId="0" borderId="3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35" fillId="0" borderId="7" xfId="0" applyFont="1" applyBorder="1" applyAlignment="1">
      <alignment horizontal="center"/>
    </xf>
    <xf numFmtId="0" fontId="35" fillId="0" borderId="5" xfId="0" applyFont="1" applyBorder="1" applyAlignment="1">
      <alignment horizontal="center"/>
    </xf>
    <xf numFmtId="0" fontId="35" fillId="0" borderId="4" xfId="0" applyFont="1" applyBorder="1" applyAlignment="1">
      <alignment horizontal="center"/>
    </xf>
  </cellXfs>
  <cellStyles count="4">
    <cellStyle name="Comma" xfId="3" builtinId="3"/>
    <cellStyle name="Normal" xfId="0" builtinId="0"/>
    <cellStyle name="Normal 2" xfId="2" xr:uid="{C5E24170-150A-4F45-B655-ADBD4709D92B}"/>
    <cellStyle name="Percent" xfId="1" builtinId="5"/>
  </cellStyles>
  <dxfs count="4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B383D7"/>
      <color rgb="FFCBAAE4"/>
      <color rgb="FFDCC5ED"/>
      <color rgb="FF15679A"/>
      <color rgb="FF62EE98"/>
      <color rgb="FFB0E43F"/>
      <color rgb="FFEFB639"/>
      <color rgb="FFF77073"/>
      <color rgb="FFFFA014"/>
      <color rgb="FFECD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twoCellAnchor editAs="oneCell">
    <xdr:from>
      <xdr:col>1</xdr:col>
      <xdr:colOff>25978</xdr:colOff>
      <xdr:row>1</xdr:row>
      <xdr:rowOff>147205</xdr:rowOff>
    </xdr:from>
    <xdr:to>
      <xdr:col>3</xdr:col>
      <xdr:colOff>105179</xdr:colOff>
      <xdr:row>6</xdr:row>
      <xdr:rowOff>16395</xdr:rowOff>
    </xdr:to>
    <xdr:pic>
      <xdr:nvPicPr>
        <xdr:cNvPr id="3" name="Picture 2" descr="A logo with green and white text&#10;&#10;Description automatically generated">
          <a:extLst>
            <a:ext uri="{FF2B5EF4-FFF2-40B4-BE49-F238E27FC236}">
              <a16:creationId xmlns:a16="http://schemas.microsoft.com/office/drawing/2014/main" id="{A44A7612-E328-F4D9-E3C8-79C145E0BC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114" y="337705"/>
          <a:ext cx="2001520" cy="821690"/>
        </a:xfrm>
        <a:prstGeom prst="rect">
          <a:avLst/>
        </a:prstGeom>
        <a:noFill/>
        <a:ln>
          <a:noFill/>
        </a:ln>
      </xdr:spPr>
    </xdr:pic>
    <xdr:clientData/>
  </xdr:twoCellAnchor>
  <xdr:twoCellAnchor editAs="oneCell">
    <xdr:from>
      <xdr:col>9</xdr:col>
      <xdr:colOff>180108</xdr:colOff>
      <xdr:row>3</xdr:row>
      <xdr:rowOff>120939</xdr:rowOff>
    </xdr:from>
    <xdr:to>
      <xdr:col>13</xdr:col>
      <xdr:colOff>68060</xdr:colOff>
      <xdr:row>31</xdr:row>
      <xdr:rowOff>125270</xdr:rowOff>
    </xdr:to>
    <xdr:pic>
      <xdr:nvPicPr>
        <xdr:cNvPr id="4" name="Picture 3">
          <a:extLst>
            <a:ext uri="{FF2B5EF4-FFF2-40B4-BE49-F238E27FC236}">
              <a16:creationId xmlns:a16="http://schemas.microsoft.com/office/drawing/2014/main" id="{7D7F1D05-22DE-7AC5-5B80-0240171A20F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109"/>
        <a:stretch/>
      </xdr:blipFill>
      <xdr:spPr bwMode="auto">
        <a:xfrm>
          <a:off x="7467599" y="661266"/>
          <a:ext cx="2326352" cy="508894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686348</xdr:colOff>
      <xdr:row>3</xdr:row>
      <xdr:rowOff>236220</xdr:rowOff>
    </xdr:from>
    <xdr:to>
      <xdr:col>8</xdr:col>
      <xdr:colOff>652555</xdr:colOff>
      <xdr:row>3</xdr:row>
      <xdr:rowOff>248423</xdr:rowOff>
    </xdr:to>
    <xdr:cxnSp macro="">
      <xdr:nvCxnSpPr>
        <xdr:cNvPr id="2" name="Straight Arrow Connector 1">
          <a:extLst>
            <a:ext uri="{FF2B5EF4-FFF2-40B4-BE49-F238E27FC236}">
              <a16:creationId xmlns:a16="http://schemas.microsoft.com/office/drawing/2014/main" id="{DB82EF24-1F8A-4278-AC4C-2C22CB8CBF1C}"/>
            </a:ext>
          </a:extLst>
        </xdr:cNvPr>
        <xdr:cNvCxnSpPr/>
      </xdr:nvCxnSpPr>
      <xdr:spPr>
        <a:xfrm flipV="1">
          <a:off x="2335854" y="621702"/>
          <a:ext cx="6869030" cy="12203"/>
        </a:xfrm>
        <a:prstGeom prst="straightConnector1">
          <a:avLst/>
        </a:prstGeom>
        <a:ln w="28575">
          <a:gradFill flip="none" rotWithShape="1">
            <a:gsLst>
              <a:gs pos="0">
                <a:srgbClr val="401B5B"/>
              </a:gs>
              <a:gs pos="19000">
                <a:srgbClr val="7030A0"/>
              </a:gs>
              <a:gs pos="97000">
                <a:srgbClr val="B898D0"/>
              </a:gs>
            </a:gsLst>
            <a:lin ang="0" scaled="1"/>
            <a:tileRect/>
          </a:gra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295338</xdr:colOff>
      <xdr:row>3</xdr:row>
      <xdr:rowOff>256153</xdr:rowOff>
    </xdr:from>
    <xdr:to>
      <xdr:col>5</xdr:col>
      <xdr:colOff>504264</xdr:colOff>
      <xdr:row>4</xdr:row>
      <xdr:rowOff>0</xdr:rowOff>
    </xdr:to>
    <xdr:sp macro="" textlink="">
      <xdr:nvSpPr>
        <xdr:cNvPr id="3" name="TextBox 2">
          <a:extLst>
            <a:ext uri="{FF2B5EF4-FFF2-40B4-BE49-F238E27FC236}">
              <a16:creationId xmlns:a16="http://schemas.microsoft.com/office/drawing/2014/main" id="{B8932F59-FEAF-4D92-9588-95D96F241A48}"/>
            </a:ext>
          </a:extLst>
        </xdr:cNvPr>
        <xdr:cNvSpPr txBox="1"/>
      </xdr:nvSpPr>
      <xdr:spPr>
        <a:xfrm>
          <a:off x="2278779" y="1197447"/>
          <a:ext cx="2965573" cy="214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i="1">
              <a:solidFill>
                <a:srgbClr val="7030A0"/>
              </a:solidFill>
            </a:rPr>
            <a:t>less potential to reduce car parking</a:t>
          </a:r>
          <a:r>
            <a:rPr lang="en-GB" sz="1000" i="1" baseline="0">
              <a:solidFill>
                <a:srgbClr val="7030A0"/>
              </a:solidFill>
            </a:rPr>
            <a:t> provision</a:t>
          </a:r>
          <a:endParaRPr lang="en-GB" sz="1000" i="1">
            <a:solidFill>
              <a:srgbClr val="7030A0"/>
            </a:solidFill>
          </a:endParaRPr>
        </a:p>
      </xdr:txBody>
    </xdr:sp>
    <xdr:clientData/>
  </xdr:twoCellAnchor>
  <xdr:twoCellAnchor>
    <xdr:from>
      <xdr:col>7</xdr:col>
      <xdr:colOff>33618</xdr:colOff>
      <xdr:row>3</xdr:row>
      <xdr:rowOff>237627</xdr:rowOff>
    </xdr:from>
    <xdr:to>
      <xdr:col>9</xdr:col>
      <xdr:colOff>2775</xdr:colOff>
      <xdr:row>4</xdr:row>
      <xdr:rowOff>0</xdr:rowOff>
    </xdr:to>
    <xdr:sp macro="" textlink="">
      <xdr:nvSpPr>
        <xdr:cNvPr id="4" name="TextBox 3">
          <a:extLst>
            <a:ext uri="{FF2B5EF4-FFF2-40B4-BE49-F238E27FC236}">
              <a16:creationId xmlns:a16="http://schemas.microsoft.com/office/drawing/2014/main" id="{5D399C49-962F-4FC3-B2B0-4242B9655461}"/>
            </a:ext>
          </a:extLst>
        </xdr:cNvPr>
        <xdr:cNvSpPr txBox="1"/>
      </xdr:nvSpPr>
      <xdr:spPr>
        <a:xfrm>
          <a:off x="7530353" y="1178921"/>
          <a:ext cx="2725804" cy="233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i="1">
              <a:solidFill>
                <a:srgbClr val="B383D7"/>
              </a:solidFill>
            </a:rPr>
            <a:t>more potential to reduce car parking</a:t>
          </a:r>
          <a:r>
            <a:rPr lang="en-GB" sz="1000" i="1" baseline="0">
              <a:solidFill>
                <a:srgbClr val="B383D7"/>
              </a:solidFill>
            </a:rPr>
            <a:t> provision</a:t>
          </a:r>
          <a:endParaRPr lang="en-GB" sz="1000" i="1">
            <a:solidFill>
              <a:srgbClr val="B383D7"/>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274656</xdr:colOff>
      <xdr:row>6</xdr:row>
      <xdr:rowOff>7488</xdr:rowOff>
    </xdr:from>
    <xdr:to>
      <xdr:col>2</xdr:col>
      <xdr:colOff>609600</xdr:colOff>
      <xdr:row>6</xdr:row>
      <xdr:rowOff>350109</xdr:rowOff>
    </xdr:to>
    <xdr:pic>
      <xdr:nvPicPr>
        <xdr:cNvPr id="3" name="Graphic 2" descr="Home with solid fill">
          <a:extLst>
            <a:ext uri="{FF2B5EF4-FFF2-40B4-BE49-F238E27FC236}">
              <a16:creationId xmlns:a16="http://schemas.microsoft.com/office/drawing/2014/main" id="{A0E6EFA8-1EB7-DB09-E051-429008415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5974" y="778453"/>
          <a:ext cx="334944" cy="339446"/>
        </a:xfrm>
        <a:prstGeom prst="rect">
          <a:avLst/>
        </a:prstGeom>
      </xdr:spPr>
    </xdr:pic>
    <xdr:clientData/>
  </xdr:twoCellAnchor>
  <xdr:twoCellAnchor editAs="oneCell">
    <xdr:from>
      <xdr:col>2</xdr:col>
      <xdr:colOff>373058</xdr:colOff>
      <xdr:row>22</xdr:row>
      <xdr:rowOff>352118</xdr:rowOff>
    </xdr:from>
    <xdr:to>
      <xdr:col>2</xdr:col>
      <xdr:colOff>837372</xdr:colOff>
      <xdr:row>23</xdr:row>
      <xdr:rowOff>419712</xdr:rowOff>
    </xdr:to>
    <xdr:pic>
      <xdr:nvPicPr>
        <xdr:cNvPr id="5" name="Graphic 4" descr="Cycling with solid fill">
          <a:extLst>
            <a:ext uri="{FF2B5EF4-FFF2-40B4-BE49-F238E27FC236}">
              <a16:creationId xmlns:a16="http://schemas.microsoft.com/office/drawing/2014/main" id="{98D5D0AF-6C7D-B3FD-543C-71AF21F962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52232" y="6398422"/>
          <a:ext cx="464314" cy="448594"/>
        </a:xfrm>
        <a:prstGeom prst="rect">
          <a:avLst/>
        </a:prstGeom>
      </xdr:spPr>
    </xdr:pic>
    <xdr:clientData/>
  </xdr:twoCellAnchor>
  <xdr:twoCellAnchor editAs="oneCell">
    <xdr:from>
      <xdr:col>2</xdr:col>
      <xdr:colOff>621257</xdr:colOff>
      <xdr:row>5</xdr:row>
      <xdr:rowOff>142089</xdr:rowOff>
    </xdr:from>
    <xdr:to>
      <xdr:col>2</xdr:col>
      <xdr:colOff>1150228</xdr:colOff>
      <xdr:row>7</xdr:row>
      <xdr:rowOff>107078</xdr:rowOff>
    </xdr:to>
    <xdr:pic>
      <xdr:nvPicPr>
        <xdr:cNvPr id="7" name="Graphic 6" descr="Car with solid fill">
          <a:extLst>
            <a:ext uri="{FF2B5EF4-FFF2-40B4-BE49-F238E27FC236}">
              <a16:creationId xmlns:a16="http://schemas.microsoft.com/office/drawing/2014/main" id="{26513680-1646-5780-6A34-69AABE61F2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02575" y="724795"/>
          <a:ext cx="533416" cy="532380"/>
        </a:xfrm>
        <a:prstGeom prst="rect">
          <a:avLst/>
        </a:prstGeom>
      </xdr:spPr>
    </xdr:pic>
    <xdr:clientData/>
  </xdr:twoCellAnchor>
  <xdr:twoCellAnchor editAs="oneCell">
    <xdr:from>
      <xdr:col>2</xdr:col>
      <xdr:colOff>296683</xdr:colOff>
      <xdr:row>18</xdr:row>
      <xdr:rowOff>201682</xdr:rowOff>
    </xdr:from>
    <xdr:to>
      <xdr:col>2</xdr:col>
      <xdr:colOff>878151</xdr:colOff>
      <xdr:row>20</xdr:row>
      <xdr:rowOff>67185</xdr:rowOff>
    </xdr:to>
    <xdr:pic>
      <xdr:nvPicPr>
        <xdr:cNvPr id="12" name="Graphic 11" descr="Motorcycle with solid fill">
          <a:extLst>
            <a:ext uri="{FF2B5EF4-FFF2-40B4-BE49-F238E27FC236}">
              <a16:creationId xmlns:a16="http://schemas.microsoft.com/office/drawing/2014/main" id="{3A0F71E5-CC59-07C2-D2D0-00F1B69F251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982483" y="4868932"/>
          <a:ext cx="581468" cy="557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514274</xdr:colOff>
      <xdr:row>3</xdr:row>
      <xdr:rowOff>224117</xdr:rowOff>
    </xdr:from>
    <xdr:to>
      <xdr:col>8</xdr:col>
      <xdr:colOff>480481</xdr:colOff>
      <xdr:row>3</xdr:row>
      <xdr:rowOff>236320</xdr:rowOff>
    </xdr:to>
    <xdr:cxnSp macro="">
      <xdr:nvCxnSpPr>
        <xdr:cNvPr id="5" name="Straight Arrow Connector 4">
          <a:extLst>
            <a:ext uri="{FF2B5EF4-FFF2-40B4-BE49-F238E27FC236}">
              <a16:creationId xmlns:a16="http://schemas.microsoft.com/office/drawing/2014/main" id="{9319F11F-4643-4BEA-B43A-49E21C4650D7}"/>
            </a:ext>
          </a:extLst>
        </xdr:cNvPr>
        <xdr:cNvCxnSpPr/>
      </xdr:nvCxnSpPr>
      <xdr:spPr>
        <a:xfrm flipV="1">
          <a:off x="2497715" y="1165411"/>
          <a:ext cx="6857825" cy="12203"/>
        </a:xfrm>
        <a:prstGeom prst="straightConnector1">
          <a:avLst/>
        </a:prstGeom>
        <a:ln w="28575">
          <a:gradFill flip="none" rotWithShape="1">
            <a:gsLst>
              <a:gs pos="0">
                <a:srgbClr val="401B5B"/>
              </a:gs>
              <a:gs pos="19000">
                <a:srgbClr val="7030A0"/>
              </a:gs>
              <a:gs pos="97000">
                <a:srgbClr val="B898D0"/>
              </a:gs>
            </a:gsLst>
            <a:lin ang="0" scaled="1"/>
            <a:tileRect/>
          </a:gra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123264</xdr:colOff>
      <xdr:row>3</xdr:row>
      <xdr:rowOff>244050</xdr:rowOff>
    </xdr:from>
    <xdr:to>
      <xdr:col>5</xdr:col>
      <xdr:colOff>332190</xdr:colOff>
      <xdr:row>3</xdr:row>
      <xdr:rowOff>458544</xdr:rowOff>
    </xdr:to>
    <xdr:sp macro="" textlink="">
      <xdr:nvSpPr>
        <xdr:cNvPr id="6" name="TextBox 5">
          <a:extLst>
            <a:ext uri="{FF2B5EF4-FFF2-40B4-BE49-F238E27FC236}">
              <a16:creationId xmlns:a16="http://schemas.microsoft.com/office/drawing/2014/main" id="{36E517E9-FBE0-4A39-8BB9-357FAC61E2B2}"/>
            </a:ext>
          </a:extLst>
        </xdr:cNvPr>
        <xdr:cNvSpPr txBox="1"/>
      </xdr:nvSpPr>
      <xdr:spPr>
        <a:xfrm>
          <a:off x="2106705" y="1185344"/>
          <a:ext cx="2965573" cy="214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i="1">
              <a:solidFill>
                <a:srgbClr val="7030A0"/>
              </a:solidFill>
            </a:rPr>
            <a:t>less potential to reduce car parking</a:t>
          </a:r>
          <a:r>
            <a:rPr lang="en-GB" sz="1000" i="1" baseline="0">
              <a:solidFill>
                <a:srgbClr val="7030A0"/>
              </a:solidFill>
            </a:rPr>
            <a:t> provision</a:t>
          </a:r>
          <a:endParaRPr lang="en-GB" sz="1000" i="1">
            <a:solidFill>
              <a:srgbClr val="7030A0"/>
            </a:solidFill>
          </a:endParaRPr>
        </a:p>
      </xdr:txBody>
    </xdr:sp>
    <xdr:clientData/>
  </xdr:twoCellAnchor>
  <xdr:twoCellAnchor>
    <xdr:from>
      <xdr:col>6</xdr:col>
      <xdr:colOff>1239867</xdr:colOff>
      <xdr:row>3</xdr:row>
      <xdr:rowOff>225524</xdr:rowOff>
    </xdr:from>
    <xdr:to>
      <xdr:col>8</xdr:col>
      <xdr:colOff>1209024</xdr:colOff>
      <xdr:row>3</xdr:row>
      <xdr:rowOff>458544</xdr:rowOff>
    </xdr:to>
    <xdr:sp macro="" textlink="">
      <xdr:nvSpPr>
        <xdr:cNvPr id="7" name="TextBox 6">
          <a:extLst>
            <a:ext uri="{FF2B5EF4-FFF2-40B4-BE49-F238E27FC236}">
              <a16:creationId xmlns:a16="http://schemas.microsoft.com/office/drawing/2014/main" id="{AEC597B1-70A3-44F5-99CF-F49140AF9F76}"/>
            </a:ext>
          </a:extLst>
        </xdr:cNvPr>
        <xdr:cNvSpPr txBox="1"/>
      </xdr:nvSpPr>
      <xdr:spPr>
        <a:xfrm>
          <a:off x="7358279" y="1166818"/>
          <a:ext cx="2725804" cy="233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i="1">
              <a:solidFill>
                <a:srgbClr val="B383D7"/>
              </a:solidFill>
            </a:rPr>
            <a:t>more potential to reduce car parking</a:t>
          </a:r>
          <a:r>
            <a:rPr lang="en-GB" sz="1000" i="1" baseline="0">
              <a:solidFill>
                <a:srgbClr val="B383D7"/>
              </a:solidFill>
            </a:rPr>
            <a:t> provision</a:t>
          </a:r>
          <a:endParaRPr lang="en-GB" sz="1000" i="1">
            <a:solidFill>
              <a:srgbClr val="B383D7"/>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E1A3-F9ED-404C-B941-2825BFC3A6AB}">
  <sheetPr>
    <tabColor theme="8" tint="-0.499984740745262"/>
  </sheetPr>
  <dimension ref="B9:F19"/>
  <sheetViews>
    <sheetView showGridLines="0" zoomScaleNormal="100" workbookViewId="0">
      <selection activeCell="D24" sqref="D24"/>
    </sheetView>
  </sheetViews>
  <sheetFormatPr defaultRowHeight="15"/>
  <cols>
    <col min="2" max="2" width="19.7109375" customWidth="1"/>
    <col min="6" max="6" width="24.28515625" customWidth="1"/>
  </cols>
  <sheetData>
    <row r="9" spans="2:2" ht="15.75" thickBot="1">
      <c r="B9" s="65" t="s">
        <v>0</v>
      </c>
    </row>
    <row r="10" spans="2:2" ht="15.75" thickBot="1">
      <c r="B10" s="107" t="s">
        <v>1</v>
      </c>
    </row>
    <row r="11" spans="2:2">
      <c r="B11" t="s">
        <v>2</v>
      </c>
    </row>
    <row r="13" spans="2:2">
      <c r="B13" t="s">
        <v>3</v>
      </c>
    </row>
    <row r="14" spans="2:2">
      <c r="B14" t="s">
        <v>4</v>
      </c>
    </row>
    <row r="16" spans="2:2">
      <c r="B16" t="s">
        <v>5</v>
      </c>
    </row>
    <row r="18" spans="6:6">
      <c r="F18" s="91"/>
    </row>
    <row r="19" spans="6:6">
      <c r="F19" s="92"/>
    </row>
  </sheetData>
  <sheetProtection algorithmName="SHA-512" hashValue="advZv6kw58Jh2dnUdINg44KjI4tcs09z11+8fASDMRZz9v/Uxdbd45E44EjuCacvHdlLEcEBiVEfJmtMPBjnXQ==" saltValue="G1Hj14XygUnyTPYagpVO9g=="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EC3E-A3F9-4C5C-8CF3-E75923E900E8}">
  <sheetPr>
    <tabColor theme="8" tint="0.79998168889431442"/>
  </sheetPr>
  <dimension ref="C1:G23"/>
  <sheetViews>
    <sheetView showGridLines="0" zoomScale="85" zoomScaleNormal="85" workbookViewId="0">
      <selection activeCell="E26" sqref="E26"/>
    </sheetView>
  </sheetViews>
  <sheetFormatPr defaultRowHeight="15"/>
  <cols>
    <col min="1" max="2" width="3" customWidth="1"/>
    <col min="3" max="3" width="42.28515625" customWidth="1"/>
    <col min="4" max="4" width="18.42578125" bestFit="1" customWidth="1"/>
    <col min="5" max="5" width="23.28515625" customWidth="1"/>
    <col min="6" max="6" width="24.28515625" customWidth="1"/>
    <col min="7" max="7" width="23.7109375" customWidth="1"/>
  </cols>
  <sheetData>
    <row r="1" spans="3:7" ht="15.75" thickBot="1"/>
    <row r="2" spans="3:7" ht="42" customHeight="1" thickBot="1">
      <c r="C2" s="171" t="s">
        <v>6</v>
      </c>
      <c r="D2" s="172"/>
      <c r="E2" s="172"/>
      <c r="F2" s="172"/>
      <c r="G2" s="173"/>
    </row>
    <row r="3" spans="3:7">
      <c r="D3" s="19"/>
      <c r="E3" s="19"/>
      <c r="F3" s="19"/>
      <c r="G3" s="19"/>
    </row>
    <row r="4" spans="3:7" ht="15.75" thickBot="1">
      <c r="C4" s="22" t="s">
        <v>7</v>
      </c>
      <c r="D4" s="19"/>
      <c r="E4" s="19"/>
      <c r="F4" s="19"/>
      <c r="G4" s="19"/>
    </row>
    <row r="5" spans="3:7" ht="15.75" thickBot="1">
      <c r="C5" s="99" t="s">
        <v>8</v>
      </c>
      <c r="D5" s="99" t="s">
        <v>9</v>
      </c>
      <c r="E5" s="99" t="s">
        <v>10</v>
      </c>
      <c r="F5" s="99" t="s">
        <v>11</v>
      </c>
      <c r="G5" s="99" t="s">
        <v>12</v>
      </c>
    </row>
    <row r="6" spans="3:7" ht="24" customHeight="1" thickBot="1">
      <c r="C6" s="99" t="s">
        <v>13</v>
      </c>
      <c r="D6" s="101">
        <v>1</v>
      </c>
      <c r="E6" s="174" t="s">
        <v>14</v>
      </c>
      <c r="F6" s="174" t="s">
        <v>15</v>
      </c>
      <c r="G6" s="174" t="s">
        <v>16</v>
      </c>
    </row>
    <row r="7" spans="3:7" ht="24" customHeight="1" thickBot="1">
      <c r="C7" s="99" t="s">
        <v>17</v>
      </c>
      <c r="D7" s="101">
        <v>2</v>
      </c>
      <c r="E7" s="174"/>
      <c r="F7" s="174"/>
      <c r="G7" s="174"/>
    </row>
    <row r="8" spans="3:7" ht="24" customHeight="1" thickBot="1">
      <c r="C8" s="99" t="s">
        <v>18</v>
      </c>
      <c r="D8" s="101">
        <v>2</v>
      </c>
      <c r="E8" s="174"/>
      <c r="F8" s="174"/>
      <c r="G8" s="174"/>
    </row>
    <row r="9" spans="3:7" ht="24" customHeight="1" thickBot="1">
      <c r="C9" s="99" t="s">
        <v>19</v>
      </c>
      <c r="D9" s="101">
        <v>3</v>
      </c>
      <c r="E9" s="174"/>
      <c r="F9" s="174"/>
      <c r="G9" s="174"/>
    </row>
    <row r="10" spans="3:7" ht="69.75" customHeight="1" thickBot="1">
      <c r="C10" s="99" t="s">
        <v>20</v>
      </c>
      <c r="D10" s="103" t="s">
        <v>21</v>
      </c>
      <c r="E10" s="103" t="s">
        <v>22</v>
      </c>
      <c r="F10" s="103" t="s">
        <v>23</v>
      </c>
      <c r="G10" s="102"/>
    </row>
    <row r="11" spans="3:7">
      <c r="C11" s="60"/>
      <c r="D11" s="61"/>
      <c r="E11" s="61"/>
      <c r="F11" s="61"/>
      <c r="G11" s="62"/>
    </row>
    <row r="12" spans="3:7" ht="15.75" thickBot="1">
      <c r="C12" s="22" t="s">
        <v>24</v>
      </c>
      <c r="D12" s="19"/>
      <c r="E12" s="21"/>
      <c r="F12" s="19"/>
      <c r="G12" s="62"/>
    </row>
    <row r="13" spans="3:7" ht="15.75" thickBot="1">
      <c r="C13" s="19"/>
      <c r="D13" s="19"/>
      <c r="E13" s="21"/>
      <c r="F13" s="67"/>
      <c r="G13" s="104" t="s">
        <v>1</v>
      </c>
    </row>
    <row r="14" spans="3:7" ht="15.75" thickBot="1">
      <c r="C14" s="99" t="s">
        <v>25</v>
      </c>
      <c r="D14" s="115">
        <v>100</v>
      </c>
      <c r="E14" s="21"/>
      <c r="F14" s="19"/>
      <c r="G14" s="62"/>
    </row>
    <row r="15" spans="3:7" ht="15.75" thickBot="1">
      <c r="C15" s="19" t="s">
        <v>26</v>
      </c>
      <c r="D15" s="19"/>
      <c r="E15" s="19" t="s">
        <v>27</v>
      </c>
      <c r="F15" s="63" t="s">
        <v>28</v>
      </c>
      <c r="G15" s="19" t="s">
        <v>29</v>
      </c>
    </row>
    <row r="16" spans="3:7" ht="15.75" thickBot="1">
      <c r="C16" s="100" t="s">
        <v>13</v>
      </c>
      <c r="D16" s="116"/>
      <c r="E16" s="112">
        <f>$D$14*D16</f>
        <v>0</v>
      </c>
      <c r="F16" s="112">
        <f>E16*D6</f>
        <v>0</v>
      </c>
      <c r="G16" s="113">
        <f>E16*1</f>
        <v>0</v>
      </c>
    </row>
    <row r="17" spans="3:7" ht="15.75" thickBot="1">
      <c r="C17" s="100" t="s">
        <v>30</v>
      </c>
      <c r="D17" s="116"/>
      <c r="E17" s="112">
        <f t="shared" ref="E17:E18" si="0">$D$14*D17</f>
        <v>0</v>
      </c>
      <c r="F17" s="112">
        <f>E17*D7</f>
        <v>0</v>
      </c>
      <c r="G17" s="113">
        <f>E17*2</f>
        <v>0</v>
      </c>
    </row>
    <row r="18" spans="3:7" ht="15.75" thickBot="1">
      <c r="C18" s="100" t="s">
        <v>31</v>
      </c>
      <c r="D18" s="116"/>
      <c r="E18" s="112">
        <f t="shared" si="0"/>
        <v>0</v>
      </c>
      <c r="F18" s="112">
        <f>E18*D8</f>
        <v>0</v>
      </c>
      <c r="G18" s="113">
        <f>E18*3</f>
        <v>0</v>
      </c>
    </row>
    <row r="19" spans="3:7" ht="15.75" thickBot="1">
      <c r="C19" s="100" t="s">
        <v>19</v>
      </c>
      <c r="D19" s="116"/>
      <c r="E19" s="112">
        <f>$D$14*D19</f>
        <v>0</v>
      </c>
      <c r="F19" s="112">
        <f>E19*D9</f>
        <v>0</v>
      </c>
      <c r="G19" s="113">
        <f>E19*4</f>
        <v>0</v>
      </c>
    </row>
    <row r="20" spans="3:7" ht="15.75" thickBot="1">
      <c r="C20" s="100" t="s">
        <v>32</v>
      </c>
      <c r="D20" s="117">
        <f>SUM(D16:D19)</f>
        <v>0</v>
      </c>
      <c r="E20" s="114">
        <f>SUM(E16:E19)</f>
        <v>0</v>
      </c>
      <c r="F20" s="114">
        <f>SUM(F16:F19)</f>
        <v>0</v>
      </c>
      <c r="G20" s="114">
        <f>SUM(G16:G19)</f>
        <v>0</v>
      </c>
    </row>
    <row r="21" spans="3:7" ht="15.75" thickBot="1"/>
    <row r="22" spans="3:7" ht="15.75" thickBot="1">
      <c r="F22" s="165">
        <f>ROUND(Total_dwellings*0.25,0)</f>
        <v>25</v>
      </c>
      <c r="G22" s="166">
        <f>ROUNDUP(Total_dwellings*0.025,0)</f>
        <v>3</v>
      </c>
    </row>
    <row r="23" spans="3:7" ht="29.25" customHeight="1" thickBot="1">
      <c r="F23" s="100" t="s">
        <v>33</v>
      </c>
      <c r="G23" s="100" t="s">
        <v>34</v>
      </c>
    </row>
  </sheetData>
  <sheetProtection sheet="1" formatCells="0" formatColumns="0" formatRows="0" insertColumns="0" insertRows="0" insertHyperlinks="0" deleteColumns="0" deleteRows="0" sort="0" autoFilter="0" pivotTables="0"/>
  <protectedRanges>
    <protectedRange algorithmName="SHA-512" hashValue="4ohmk5lg2LPH7avGn8PCpZ51NnUXm61Z0MZ15WioZNC8iZRElHiOhkVi3dBm/3/VXHbYhQOwzQnatn/HI4Hv3Q==" saltValue="LaG4HwL1bTfe0V5krncTgg==" spinCount="100000" sqref="E16:G20 F22:G22 D20 D6:D9" name="Range1"/>
  </protectedRanges>
  <mergeCells count="4">
    <mergeCell ref="C2:G2"/>
    <mergeCell ref="G6:G9"/>
    <mergeCell ref="F6:F9"/>
    <mergeCell ref="E6:E9"/>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9CE4-B1A8-43A4-A569-D053460047D4}">
  <sheetPr>
    <tabColor theme="8" tint="0.59999389629810485"/>
  </sheetPr>
  <dimension ref="C1:J26"/>
  <sheetViews>
    <sheetView showGridLines="0" topLeftCell="A11" zoomScale="85" zoomScaleNormal="85" workbookViewId="0">
      <selection activeCell="H30" sqref="H30"/>
    </sheetView>
  </sheetViews>
  <sheetFormatPr defaultRowHeight="15"/>
  <cols>
    <col min="1" max="2" width="3.7109375" customWidth="1"/>
    <col min="3" max="3" width="22.28515625" customWidth="1"/>
    <col min="4" max="9" width="20.7109375" customWidth="1"/>
    <col min="10" max="10" width="17.28515625" customWidth="1"/>
  </cols>
  <sheetData>
    <row r="1" spans="3:10" ht="15.75" thickBot="1"/>
    <row r="2" spans="3:10" ht="42" customHeight="1" thickBot="1">
      <c r="C2" s="171" t="s">
        <v>35</v>
      </c>
      <c r="D2" s="172"/>
      <c r="E2" s="172"/>
      <c r="F2" s="172"/>
      <c r="G2" s="172"/>
      <c r="H2" s="177"/>
      <c r="I2" s="178"/>
    </row>
    <row r="3" spans="3:10" ht="15.75" thickBot="1"/>
    <row r="4" spans="3:10" ht="36.75" thickBot="1">
      <c r="C4" s="71" t="s">
        <v>36</v>
      </c>
      <c r="D4" s="167" t="s">
        <v>37</v>
      </c>
      <c r="E4" s="168" t="s">
        <v>38</v>
      </c>
      <c r="F4" s="168" t="s">
        <v>39</v>
      </c>
      <c r="G4" s="168" t="s">
        <v>40</v>
      </c>
      <c r="H4" s="169" t="s">
        <v>41</v>
      </c>
      <c r="I4" s="170" t="s">
        <v>42</v>
      </c>
      <c r="J4" s="72"/>
    </row>
    <row r="5" spans="3:10" ht="75.75" customHeight="1" thickBot="1">
      <c r="C5" s="7" t="s">
        <v>43</v>
      </c>
      <c r="D5" s="36" t="s">
        <v>44</v>
      </c>
      <c r="E5" s="32" t="s">
        <v>45</v>
      </c>
      <c r="F5" s="33" t="s">
        <v>46</v>
      </c>
      <c r="G5" s="34" t="s">
        <v>47</v>
      </c>
      <c r="H5" s="45" t="s">
        <v>48</v>
      </c>
      <c r="I5" s="35" t="s">
        <v>49</v>
      </c>
      <c r="J5" s="72" t="s">
        <v>50</v>
      </c>
    </row>
    <row r="6" spans="3:10" ht="66.75" customHeight="1" thickBot="1">
      <c r="C6" s="7" t="s">
        <v>51</v>
      </c>
      <c r="D6" s="36" t="s">
        <v>52</v>
      </c>
      <c r="E6" s="32" t="s">
        <v>53</v>
      </c>
      <c r="F6" s="33" t="s">
        <v>54</v>
      </c>
      <c r="G6" s="34" t="s">
        <v>55</v>
      </c>
      <c r="H6" s="45" t="s">
        <v>56</v>
      </c>
      <c r="I6" s="35" t="s">
        <v>57</v>
      </c>
      <c r="J6" s="72" t="s">
        <v>58</v>
      </c>
    </row>
    <row r="7" spans="3:10" ht="66.75" customHeight="1" thickBot="1">
      <c r="C7" s="5" t="s">
        <v>59</v>
      </c>
      <c r="D7" s="36" t="s">
        <v>60</v>
      </c>
      <c r="E7" s="159" t="s">
        <v>61</v>
      </c>
      <c r="F7" s="160" t="s">
        <v>62</v>
      </c>
      <c r="G7" s="161" t="s">
        <v>63</v>
      </c>
      <c r="H7" s="162" t="s">
        <v>64</v>
      </c>
      <c r="I7" s="163" t="s">
        <v>65</v>
      </c>
      <c r="J7" s="72" t="s">
        <v>66</v>
      </c>
    </row>
    <row r="8" spans="3:10" ht="66.75" customHeight="1" thickBot="1">
      <c r="C8" s="6" t="s">
        <v>67</v>
      </c>
      <c r="D8" s="26" t="s">
        <v>68</v>
      </c>
      <c r="E8" s="27" t="s">
        <v>69</v>
      </c>
      <c r="F8" s="28" t="s">
        <v>70</v>
      </c>
      <c r="G8" s="29" t="s">
        <v>71</v>
      </c>
      <c r="H8" s="45" t="s">
        <v>72</v>
      </c>
      <c r="I8" s="35" t="s">
        <v>73</v>
      </c>
      <c r="J8" s="72" t="s">
        <v>74</v>
      </c>
    </row>
    <row r="9" spans="3:10" ht="66.75" customHeight="1" thickBot="1">
      <c r="C9" s="5" t="s">
        <v>75</v>
      </c>
      <c r="D9" s="37" t="s">
        <v>76</v>
      </c>
      <c r="E9" s="38" t="s">
        <v>77</v>
      </c>
      <c r="F9" s="23" t="s">
        <v>78</v>
      </c>
      <c r="G9" s="24" t="s">
        <v>79</v>
      </c>
      <c r="H9" s="43" t="s">
        <v>80</v>
      </c>
      <c r="I9" s="25" t="s">
        <v>81</v>
      </c>
      <c r="J9" s="111" t="s">
        <v>82</v>
      </c>
    </row>
    <row r="10" spans="3:10" ht="66.75" customHeight="1" thickBot="1">
      <c r="C10" s="8" t="s">
        <v>83</v>
      </c>
      <c r="D10" s="182" t="s">
        <v>84</v>
      </c>
      <c r="E10" s="183"/>
      <c r="F10" s="181" t="s">
        <v>85</v>
      </c>
      <c r="G10" s="181"/>
      <c r="H10" s="184" t="s">
        <v>86</v>
      </c>
      <c r="I10" s="185"/>
      <c r="J10" s="72"/>
    </row>
    <row r="11" spans="3:10" ht="66.75" customHeight="1" thickBot="1">
      <c r="C11" s="5" t="s">
        <v>87</v>
      </c>
      <c r="D11" s="39" t="s">
        <v>88</v>
      </c>
      <c r="E11" s="1" t="s">
        <v>89</v>
      </c>
      <c r="F11" s="23" t="s">
        <v>90</v>
      </c>
      <c r="G11" s="24" t="s">
        <v>91</v>
      </c>
      <c r="H11" s="43" t="s">
        <v>92</v>
      </c>
      <c r="I11" s="25" t="s">
        <v>93</v>
      </c>
      <c r="J11" s="72" t="s">
        <v>94</v>
      </c>
    </row>
    <row r="12" spans="3:10" ht="15.75" thickBot="1"/>
    <row r="13" spans="3:10" ht="19.5" thickBot="1">
      <c r="C13" s="186" t="s">
        <v>95</v>
      </c>
      <c r="D13" s="187"/>
      <c r="E13" s="187"/>
      <c r="F13" s="187"/>
      <c r="G13" s="187"/>
      <c r="H13" s="187"/>
      <c r="I13" s="188"/>
    </row>
    <row r="15" spans="3:10">
      <c r="C15" s="19"/>
      <c r="D15" s="10">
        <v>1</v>
      </c>
      <c r="E15" s="11">
        <v>2</v>
      </c>
      <c r="F15" s="12">
        <v>3</v>
      </c>
      <c r="G15" s="13">
        <v>4</v>
      </c>
      <c r="H15" s="14">
        <v>5</v>
      </c>
      <c r="I15" s="15">
        <v>6</v>
      </c>
    </row>
    <row r="16" spans="3:10" ht="39.75" customHeight="1">
      <c r="C16" s="64" t="str">
        <f>C5</f>
        <v>Existing car ownership</v>
      </c>
      <c r="D16" s="118"/>
      <c r="E16" s="119"/>
      <c r="F16" s="118"/>
      <c r="G16" s="118"/>
      <c r="H16" s="118"/>
      <c r="I16" s="118"/>
    </row>
    <row r="17" spans="3:9" ht="39.75" customHeight="1">
      <c r="C17" s="64" t="str">
        <f t="shared" ref="C17:C22" si="0">C6</f>
        <v xml:space="preserve">Existing car driver mode share (journey to work) </v>
      </c>
      <c r="D17" s="118"/>
      <c r="E17" s="119"/>
      <c r="F17" s="118"/>
      <c r="G17" s="118"/>
      <c r="H17" s="118"/>
      <c r="I17" s="118"/>
    </row>
    <row r="18" spans="3:9" ht="39.75" customHeight="1">
      <c r="C18" s="64" t="str">
        <f t="shared" si="0"/>
        <v>Existing connectivity</v>
      </c>
      <c r="D18" s="118"/>
      <c r="E18" s="119"/>
      <c r="F18" s="118"/>
      <c r="G18" s="118"/>
      <c r="H18" s="118"/>
      <c r="I18" s="118"/>
    </row>
    <row r="19" spans="3:9" ht="39.75" customHeight="1">
      <c r="C19" s="64" t="str">
        <f t="shared" si="0"/>
        <v>Range of land uses</v>
      </c>
      <c r="D19" s="118"/>
      <c r="E19" s="119"/>
      <c r="F19" s="118"/>
      <c r="G19" s="118"/>
      <c r="H19" s="118"/>
      <c r="I19" s="118"/>
    </row>
    <row r="20" spans="3:9" ht="39.75" customHeight="1">
      <c r="C20" s="64" t="str">
        <f t="shared" si="0"/>
        <v>Public transport improvements</v>
      </c>
      <c r="D20" s="118"/>
      <c r="E20" s="119"/>
      <c r="F20" s="118"/>
      <c r="G20" s="118"/>
      <c r="H20" s="118"/>
      <c r="I20" s="118"/>
    </row>
    <row r="21" spans="3:9" ht="39.75" customHeight="1">
      <c r="C21" s="64" t="str">
        <f t="shared" si="0"/>
        <v>Active mode improvement</v>
      </c>
      <c r="D21" s="179"/>
      <c r="E21" s="180"/>
      <c r="F21" s="179"/>
      <c r="G21" s="180"/>
      <c r="H21" s="179"/>
      <c r="I21" s="180"/>
    </row>
    <row r="22" spans="3:9" ht="39.75" customHeight="1">
      <c r="C22" s="64" t="str">
        <f t="shared" si="0"/>
        <v>Micromobility / shared transport</v>
      </c>
      <c r="D22" s="118"/>
      <c r="E22" s="119"/>
      <c r="F22" s="118"/>
      <c r="G22" s="118"/>
      <c r="H22" s="118"/>
      <c r="I22" s="118"/>
    </row>
    <row r="23" spans="3:9" ht="15.75" thickBot="1"/>
    <row r="24" spans="3:9">
      <c r="C24" s="120" t="s">
        <v>96</v>
      </c>
      <c r="D24" s="121">
        <f>COUNTIF('Step 2'!$D$16:$D$20, "x")+COUNTIF('Step 2'!$D$22, "x")</f>
        <v>0</v>
      </c>
      <c r="E24" s="121">
        <f>COUNTIF('Step 2'!$E$16:$E$20, "x")+COUNTIF('Step 2'!D$21, "x")+COUNTIF('Step 2'!$E$22, "x")</f>
        <v>0</v>
      </c>
      <c r="F24" s="121">
        <f>COUNTIF('Step 2'!$F$16:$F$20, "x")+COUNTIF('Step 2'!$F$22, "x")</f>
        <v>0</v>
      </c>
      <c r="G24" s="121">
        <f>COUNTIF('Step 2'!$G$16:$G$20, "x")+COUNTIF('Step 2'!F$21, "x")+COUNTIF('Step 2'!$G$22, "x")</f>
        <v>0</v>
      </c>
      <c r="H24" s="121">
        <f>COUNTIF('Step 2'!$H$16:$H$20, "x")+COUNTIF('Step 2'!$H$22, "x")</f>
        <v>0</v>
      </c>
      <c r="I24" s="122">
        <f>COUNTIF('Step 2'!$I$16:$I$20, "x")+COUNTIF('Step 2'!H$21, "x")+COUNTIF('Step 2'!$I$22, "x")</f>
        <v>0</v>
      </c>
    </row>
    <row r="25" spans="3:9">
      <c r="C25" s="123" t="s">
        <v>97</v>
      </c>
      <c r="D25" s="124">
        <f>'Step 2'!$D$15*D24</f>
        <v>0</v>
      </c>
      <c r="E25" s="124">
        <f>'Step 2'!$E$15*E24</f>
        <v>0</v>
      </c>
      <c r="F25" s="124">
        <f>'Step 2'!$F$15*F24</f>
        <v>0</v>
      </c>
      <c r="G25" s="124">
        <f>'Step 2'!$G$15*G24</f>
        <v>0</v>
      </c>
      <c r="H25" s="124">
        <f>'Step 2'!$H$15*H24</f>
        <v>0</v>
      </c>
      <c r="I25" s="125">
        <f>'Step 2'!$I$15*I24</f>
        <v>0</v>
      </c>
    </row>
    <row r="26" spans="3:9" ht="15.75" thickBot="1">
      <c r="C26" s="126" t="s">
        <v>32</v>
      </c>
      <c r="D26" s="175" t="str">
        <f>IF(SUM(D24:I24)=7, SUM(D25:I25), "Incomplete - please fill in one box per row")</f>
        <v>Incomplete - please fill in one box per row</v>
      </c>
      <c r="E26" s="175"/>
      <c r="F26" s="175"/>
      <c r="G26" s="175"/>
      <c r="H26" s="175"/>
      <c r="I26" s="176"/>
    </row>
  </sheetData>
  <sheetProtection algorithmName="SHA-512" hashValue="AhtwiVAW/rSvlHywOHvamoKE8gGAmAgHMqUnVNVhra2MUwHThsuSf4DRKgQd1hZaRDxiUqXmbHV2Wk+cGdXhJA==" saltValue="XOvTbgKd9Gv/QCrWaAN5iw==" spinCount="100000" sheet="1" formatCells="0" formatColumns="0" formatRows="0" insertColumns="0" insertRows="0" insertHyperlinks="0" deleteColumns="0" deleteRows="0" sort="0" autoFilter="0" pivotTables="0"/>
  <protectedRanges>
    <protectedRange algorithmName="SHA-512" hashValue="/Zl+KVXCzpyI/6gr2p5pCO3YyqyD+Yh8EP5NWC4x5az1VxOvGEj14mXNFhpSGYyHBU/Xg+VV/jmbW//RyHqAOQ==" saltValue="O+S5Lb433zRPJbDV89XnUQ==" spinCount="100000" sqref="C24:I26" name="Range1"/>
  </protectedRanges>
  <mergeCells count="9">
    <mergeCell ref="D26:I26"/>
    <mergeCell ref="C2:I2"/>
    <mergeCell ref="D21:E21"/>
    <mergeCell ref="H21:I21"/>
    <mergeCell ref="F21:G21"/>
    <mergeCell ref="F10:G10"/>
    <mergeCell ref="D10:E10"/>
    <mergeCell ref="H10:I10"/>
    <mergeCell ref="C13:I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B59C-F4EA-4C8D-95A4-03A2470BACD0}">
  <sheetPr>
    <tabColor theme="8" tint="0.39997558519241921"/>
  </sheetPr>
  <dimension ref="C1:J15"/>
  <sheetViews>
    <sheetView showGridLines="0" zoomScale="90" zoomScaleNormal="90" workbookViewId="0">
      <selection activeCell="E17" sqref="E17"/>
    </sheetView>
  </sheetViews>
  <sheetFormatPr defaultRowHeight="15"/>
  <cols>
    <col min="1" max="2" width="5" customWidth="1"/>
    <col min="3" max="11" width="19.7109375" customWidth="1"/>
  </cols>
  <sheetData>
    <row r="1" spans="3:10" ht="15.75" thickBot="1"/>
    <row r="2" spans="3:10" ht="42" customHeight="1" thickBot="1">
      <c r="C2" s="171" t="s">
        <v>98</v>
      </c>
      <c r="D2" s="172"/>
      <c r="E2" s="172"/>
      <c r="F2" s="172"/>
      <c r="G2" s="172"/>
      <c r="H2" s="177"/>
      <c r="I2" s="178"/>
    </row>
    <row r="3" spans="3:10" ht="15.75" thickBot="1">
      <c r="C3" s="40"/>
      <c r="D3" s="9"/>
      <c r="E3" s="2"/>
      <c r="F3" s="40"/>
      <c r="G3" s="40"/>
      <c r="H3" s="40"/>
      <c r="I3" s="2"/>
    </row>
    <row r="4" spans="3:10">
      <c r="C4" s="16" t="s">
        <v>96</v>
      </c>
      <c r="D4" s="121">
        <f>COUNTIF('Step 2'!$D$16:$D$20, "x")+COUNTIF('Step 2'!$D$22, "x")</f>
        <v>0</v>
      </c>
      <c r="E4" s="121">
        <f>COUNTIF('Step 2'!$E$16:$E$20, "x")+COUNTIF('Step 2'!D$21, "x")+COUNTIF('Step 2'!$E$22, "x")</f>
        <v>0</v>
      </c>
      <c r="F4" s="121">
        <f>COUNTIF('Step 2'!$F$16:$F$20, "x")+COUNTIF('Step 2'!$F$22, "x")</f>
        <v>0</v>
      </c>
      <c r="G4" s="121">
        <f>COUNTIF('Step 2'!$G$16:$G$20, "x")+COUNTIF('Step 2'!F$21, "x")+COUNTIF('Step 2'!$G$22, "x")</f>
        <v>0</v>
      </c>
      <c r="H4" s="121">
        <f>COUNTIF('Step 2'!$H$16:$H$20, "x")+COUNTIF('Step 2'!$H$22, "x")</f>
        <v>0</v>
      </c>
      <c r="I4" s="122">
        <f>COUNTIF('Step 2'!$I$16:$I$20, "x")+COUNTIF('Step 2'!H$21, "x")+COUNTIF('Step 2'!$I$22, "x")</f>
        <v>0</v>
      </c>
    </row>
    <row r="5" spans="3:10">
      <c r="C5" s="17" t="s">
        <v>97</v>
      </c>
      <c r="D5" s="124">
        <f>'Step 2'!$D$15*D4</f>
        <v>0</v>
      </c>
      <c r="E5" s="124">
        <f>'Step 2'!$E$15*E4</f>
        <v>0</v>
      </c>
      <c r="F5" s="124">
        <f>'Step 2'!$F$15*F4</f>
        <v>0</v>
      </c>
      <c r="G5" s="124">
        <f>'Step 2'!$G$15*G4</f>
        <v>0</v>
      </c>
      <c r="H5" s="124">
        <f>'Step 2'!$H$15*H4</f>
        <v>0</v>
      </c>
      <c r="I5" s="125">
        <f>'Step 2'!$I$15*I4</f>
        <v>0</v>
      </c>
    </row>
    <row r="6" spans="3:10" ht="15.75" thickBot="1">
      <c r="C6" s="18" t="s">
        <v>32</v>
      </c>
      <c r="D6" s="175" t="str">
        <f>IF(SUM(D4:I4)=7, SUM(D5:I5), "Incomplete - please fill in one box per row")</f>
        <v>Incomplete - please fill in one box per row</v>
      </c>
      <c r="E6" s="175"/>
      <c r="F6" s="175"/>
      <c r="G6" s="175"/>
      <c r="H6" s="175"/>
      <c r="I6" s="176"/>
    </row>
    <row r="7" spans="3:10" ht="15.75" thickBot="1">
      <c r="C7" s="40"/>
      <c r="D7" s="3"/>
      <c r="E7" s="4"/>
      <c r="F7" s="41"/>
      <c r="G7" s="40"/>
      <c r="H7" s="40"/>
      <c r="I7" s="2"/>
    </row>
    <row r="8" spans="3:10" ht="24" customHeight="1" thickBot="1">
      <c r="C8" s="5" t="s">
        <v>99</v>
      </c>
      <c r="D8" s="94" t="s">
        <v>100</v>
      </c>
      <c r="E8" s="74" t="s">
        <v>101</v>
      </c>
      <c r="F8" s="75" t="s">
        <v>102</v>
      </c>
      <c r="G8" s="52" t="s">
        <v>103</v>
      </c>
      <c r="H8" s="76" t="s">
        <v>104</v>
      </c>
      <c r="I8" s="78" t="s">
        <v>105</v>
      </c>
    </row>
    <row r="9" spans="3:10" ht="84" customHeight="1" thickBot="1">
      <c r="C9" s="6" t="s">
        <v>106</v>
      </c>
      <c r="D9" s="46" t="s">
        <v>107</v>
      </c>
      <c r="E9" s="47" t="s">
        <v>108</v>
      </c>
      <c r="F9" s="48" t="s">
        <v>109</v>
      </c>
      <c r="G9" s="49" t="s">
        <v>110</v>
      </c>
      <c r="H9" s="50" t="s">
        <v>111</v>
      </c>
      <c r="I9" s="51" t="s">
        <v>112</v>
      </c>
    </row>
    <row r="10" spans="3:10" ht="47.25" customHeight="1" thickBot="1">
      <c r="C10" s="57"/>
      <c r="D10" s="189" t="s">
        <v>113</v>
      </c>
      <c r="E10" s="190"/>
      <c r="F10" s="191"/>
      <c r="G10" s="58" t="s">
        <v>114</v>
      </c>
      <c r="H10" s="58" t="s">
        <v>115</v>
      </c>
      <c r="I10" s="59" t="s">
        <v>116</v>
      </c>
    </row>
    <row r="11" spans="3:10" ht="15.75" thickBot="1">
      <c r="C11" s="40"/>
      <c r="D11" s="9"/>
      <c r="E11" s="2"/>
      <c r="F11" s="40"/>
      <c r="G11" s="40"/>
      <c r="H11" s="40"/>
      <c r="I11" s="2"/>
    </row>
    <row r="12" spans="3:10" ht="17.25" thickBot="1">
      <c r="C12" s="20"/>
      <c r="D12" s="192" t="s">
        <v>117</v>
      </c>
      <c r="E12" s="193"/>
      <c r="F12" s="193"/>
      <c r="G12" s="193"/>
      <c r="H12" s="193"/>
      <c r="I12" s="194"/>
    </row>
    <row r="13" spans="3:10" ht="44.25" customHeight="1" thickBot="1">
      <c r="C13" s="42" t="s">
        <v>118</v>
      </c>
      <c r="D13" s="46" t="s">
        <v>119</v>
      </c>
      <c r="E13" s="47" t="s">
        <v>119</v>
      </c>
      <c r="F13" s="48" t="s">
        <v>119</v>
      </c>
      <c r="G13" s="52" t="s">
        <v>120</v>
      </c>
      <c r="H13" s="53" t="s">
        <v>121</v>
      </c>
      <c r="I13" s="54" t="s">
        <v>122</v>
      </c>
      <c r="J13" s="21"/>
    </row>
    <row r="14" spans="3:10" ht="15.75" thickBot="1"/>
    <row r="15" spans="3:10" ht="24.75" thickBot="1">
      <c r="C15" s="42" t="s">
        <v>123</v>
      </c>
      <c r="D15" s="127">
        <f>Part1_CarSpaces</f>
        <v>0</v>
      </c>
      <c r="E15" s="127">
        <f>Part1_CarSpaces</f>
        <v>0</v>
      </c>
      <c r="F15" s="127">
        <f>Part1_CarSpaces</f>
        <v>0</v>
      </c>
      <c r="G15" s="128">
        <f>Part1_CarSpaces*Proportion_MinReduction</f>
        <v>0</v>
      </c>
      <c r="H15" s="128">
        <f>Part1_CarSpaces*Proportion_MidReduction</f>
        <v>0</v>
      </c>
      <c r="I15" s="129">
        <f>Part1_CarSpaces*Proportion_MaxReduction</f>
        <v>0</v>
      </c>
    </row>
  </sheetData>
  <sheetProtection algorithmName="SHA-512" hashValue="wCUEbEjQWLieGotS2hu2MfjubWdi94aDXHJnlyZsLkyaVHi+hZu4gaOCViAeUUqEExChXG0UWanibcdh6Ycifg==" saltValue="6oDyXRbEIyjUOcjgNMSQpQ==" spinCount="100000" sheet="1" formatCells="0" formatColumns="0" formatRows="0" insertColumns="0" insertRows="0" insertHyperlinks="0" deleteColumns="0" deleteRows="0" sort="0" autoFilter="0" pivotTables="0"/>
  <mergeCells count="4">
    <mergeCell ref="C2:I2"/>
    <mergeCell ref="D6:I6"/>
    <mergeCell ref="D10:F10"/>
    <mergeCell ref="D12:I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A7E7-D217-4DB7-AF20-B2AF9113F788}">
  <sheetPr>
    <tabColor theme="8"/>
  </sheetPr>
  <dimension ref="C1:J27"/>
  <sheetViews>
    <sheetView showGridLines="0" tabSelected="1" zoomScale="85" zoomScaleNormal="85" workbookViewId="0">
      <selection activeCell="J16" sqref="J16"/>
    </sheetView>
  </sheetViews>
  <sheetFormatPr defaultRowHeight="15"/>
  <cols>
    <col min="1" max="2" width="5.28515625" customWidth="1"/>
    <col min="3" max="3" width="23.7109375" customWidth="1"/>
    <col min="4" max="8" width="22.28515625" customWidth="1"/>
    <col min="9" max="9" width="21.28515625" customWidth="1"/>
    <col min="10" max="10" width="64.5703125" customWidth="1"/>
  </cols>
  <sheetData>
    <row r="1" spans="3:10" ht="15.75" thickBot="1"/>
    <row r="2" spans="3:10" ht="42" customHeight="1" thickBot="1">
      <c r="C2" s="171" t="s">
        <v>124</v>
      </c>
      <c r="D2" s="172"/>
      <c r="E2" s="172"/>
      <c r="F2" s="172"/>
      <c r="G2" s="172"/>
      <c r="H2" s="177"/>
      <c r="I2" s="178"/>
    </row>
    <row r="3" spans="3:10" ht="15.75" thickBot="1"/>
    <row r="4" spans="3:10" ht="15.75" thickBot="1">
      <c r="C4" s="77" t="s">
        <v>125</v>
      </c>
      <c r="D4" s="94" t="s">
        <v>100</v>
      </c>
      <c r="E4" s="74" t="s">
        <v>101</v>
      </c>
      <c r="F4" s="75" t="s">
        <v>102</v>
      </c>
      <c r="G4" s="52" t="s">
        <v>103</v>
      </c>
      <c r="H4" s="76" t="s">
        <v>104</v>
      </c>
      <c r="I4" s="78" t="s">
        <v>105</v>
      </c>
    </row>
    <row r="5" spans="3:10" ht="14.25" hidden="1" customHeight="1">
      <c r="C5" s="57"/>
      <c r="D5" s="79">
        <v>0</v>
      </c>
      <c r="E5" s="80">
        <v>0</v>
      </c>
      <c r="F5" s="81">
        <v>0</v>
      </c>
      <c r="G5" s="82">
        <v>0.7</v>
      </c>
      <c r="H5" s="83">
        <v>0.6</v>
      </c>
      <c r="I5" s="84">
        <v>0.5</v>
      </c>
    </row>
    <row r="6" spans="3:10" ht="15.75" thickBot="1"/>
    <row r="7" spans="3:10" ht="29.25" customHeight="1" thickBot="1">
      <c r="C7" s="201" t="s">
        <v>126</v>
      </c>
      <c r="D7" s="202"/>
      <c r="E7" s="202"/>
      <c r="F7" s="202"/>
      <c r="G7" s="202"/>
      <c r="H7" s="202"/>
      <c r="I7" s="203"/>
    </row>
    <row r="8" spans="3:10" ht="30" customHeight="1" thickBot="1">
      <c r="C8" s="42" t="s">
        <v>127</v>
      </c>
      <c r="D8" s="127">
        <f>Part1_CarSpaces</f>
        <v>0</v>
      </c>
      <c r="E8" s="127">
        <f>Part1_CarSpaces</f>
        <v>0</v>
      </c>
      <c r="F8" s="127">
        <f>Part1_CarSpaces</f>
        <v>0</v>
      </c>
      <c r="G8" s="128">
        <f>Part1_CarSpaces*Proportion_MinReduction</f>
        <v>0</v>
      </c>
      <c r="H8" s="128">
        <f>Part1_CarSpaces*Proportion_MidReduction</f>
        <v>0</v>
      </c>
      <c r="I8" s="129">
        <f>Part1_CarSpaces*Proportion_MaxReduction</f>
        <v>0</v>
      </c>
    </row>
    <row r="9" spans="3:10" ht="30" hidden="1" customHeight="1" thickBot="1">
      <c r="C9" s="207" t="s">
        <v>128</v>
      </c>
      <c r="D9" s="130"/>
      <c r="E9" s="130" t="s">
        <v>129</v>
      </c>
      <c r="F9" s="130"/>
      <c r="G9" s="131">
        <v>0.4</v>
      </c>
      <c r="H9" s="131">
        <v>0.55000000000000004</v>
      </c>
      <c r="I9" s="132">
        <v>0.7</v>
      </c>
    </row>
    <row r="10" spans="3:10" ht="34.5" customHeight="1" thickBot="1">
      <c r="C10" s="208"/>
      <c r="D10" s="130"/>
      <c r="E10" s="130"/>
      <c r="F10" s="130"/>
      <c r="G10" s="133">
        <f>G8*G9</f>
        <v>0</v>
      </c>
      <c r="H10" s="134">
        <f>H8*H9</f>
        <v>0</v>
      </c>
      <c r="I10" s="135">
        <f>I8*I9</f>
        <v>0</v>
      </c>
    </row>
    <row r="11" spans="3:10" ht="40.5" customHeight="1" thickBot="1">
      <c r="C11" s="55" t="s">
        <v>130</v>
      </c>
      <c r="D11" s="130"/>
      <c r="E11" s="130"/>
      <c r="F11" s="130"/>
      <c r="G11" s="133">
        <f>G8-G10</f>
        <v>0</v>
      </c>
      <c r="H11" s="134">
        <f>H8-H10</f>
        <v>0</v>
      </c>
      <c r="I11" s="135">
        <f>I8-I10</f>
        <v>0</v>
      </c>
      <c r="J11" s="93" t="s">
        <v>131</v>
      </c>
    </row>
    <row r="12" spans="3:10" ht="30" hidden="1" customHeight="1" thickBot="1">
      <c r="C12" s="204" t="s">
        <v>132</v>
      </c>
      <c r="D12" s="136"/>
      <c r="E12" s="136"/>
      <c r="F12" s="136"/>
      <c r="G12" s="137">
        <v>0.03</v>
      </c>
      <c r="H12" s="137">
        <v>7.4999999999999997E-2</v>
      </c>
      <c r="I12" s="138">
        <v>0.1</v>
      </c>
    </row>
    <row r="13" spans="3:10" ht="30" customHeight="1" thickBot="1">
      <c r="C13" s="205"/>
      <c r="D13" s="136"/>
      <c r="E13" s="136"/>
      <c r="F13" s="136"/>
      <c r="G13" s="133">
        <f>Total_dwellings*G12</f>
        <v>3</v>
      </c>
      <c r="H13" s="134">
        <f>Total_dwellings*H12</f>
        <v>7.5</v>
      </c>
      <c r="I13" s="135">
        <f>Total_dwellings*I12</f>
        <v>10</v>
      </c>
    </row>
    <row r="14" spans="3:10" ht="30" hidden="1" customHeight="1" thickBot="1">
      <c r="C14" s="42" t="s">
        <v>133</v>
      </c>
      <c r="D14" s="139">
        <f>D8</f>
        <v>0</v>
      </c>
      <c r="E14" s="139">
        <f>E8</f>
        <v>0</v>
      </c>
      <c r="F14" s="139">
        <f>F8</f>
        <v>0</v>
      </c>
      <c r="G14" s="140">
        <f>G8+G13</f>
        <v>3</v>
      </c>
      <c r="H14" s="141">
        <f>H8+H13</f>
        <v>7.5</v>
      </c>
      <c r="I14" s="142">
        <f>I8+I13</f>
        <v>10</v>
      </c>
    </row>
    <row r="15" spans="3:10" ht="27" customHeight="1" thickBot="1">
      <c r="C15" s="85" t="s">
        <v>134</v>
      </c>
      <c r="D15" s="143">
        <f t="shared" ref="D15:I15" si="0">ROUNDUP(0.25*Total_dwellings, 1)</f>
        <v>25</v>
      </c>
      <c r="E15" s="143">
        <f t="shared" si="0"/>
        <v>25</v>
      </c>
      <c r="F15" s="143">
        <f t="shared" si="0"/>
        <v>25</v>
      </c>
      <c r="G15" s="133">
        <f t="shared" si="0"/>
        <v>25</v>
      </c>
      <c r="H15" s="134">
        <f>ROUNDUP(0.25*Total_dwellings, 1)</f>
        <v>25</v>
      </c>
      <c r="I15" s="135">
        <f t="shared" si="0"/>
        <v>25</v>
      </c>
      <c r="J15" s="86"/>
    </row>
    <row r="16" spans="3:10" ht="27" customHeight="1" thickBot="1">
      <c r="C16" s="42" t="s">
        <v>135</v>
      </c>
      <c r="D16" s="143">
        <f t="shared" ref="D16:I16" si="1">D6+D14+D15</f>
        <v>25</v>
      </c>
      <c r="E16" s="143">
        <f t="shared" si="1"/>
        <v>25</v>
      </c>
      <c r="F16" s="143">
        <f t="shared" si="1"/>
        <v>25</v>
      </c>
      <c r="G16" s="140">
        <f t="shared" si="1"/>
        <v>28</v>
      </c>
      <c r="H16" s="141">
        <f t="shared" si="1"/>
        <v>32.5</v>
      </c>
      <c r="I16" s="142">
        <f t="shared" si="1"/>
        <v>35</v>
      </c>
      <c r="J16" s="86"/>
    </row>
    <row r="17" spans="3:10" s="90" customFormat="1" ht="30.75" customHeight="1" thickBot="1">
      <c r="C17" s="89" t="s">
        <v>136</v>
      </c>
      <c r="D17" s="144"/>
      <c r="E17" s="144"/>
      <c r="F17" s="145"/>
      <c r="G17" s="146">
        <f>$F$16-G16</f>
        <v>-3</v>
      </c>
      <c r="H17" s="146">
        <f>$F$16-H16</f>
        <v>-7.5</v>
      </c>
      <c r="I17" s="146">
        <f>$F$16-I16</f>
        <v>-10</v>
      </c>
      <c r="J17" s="86"/>
    </row>
    <row r="18" spans="3:10" ht="28.5" customHeight="1">
      <c r="C18" s="20"/>
      <c r="D18" s="206" t="s">
        <v>137</v>
      </c>
      <c r="E18" s="206"/>
      <c r="F18" s="206"/>
      <c r="G18" s="206"/>
      <c r="H18" s="206"/>
      <c r="I18" s="206"/>
    </row>
    <row r="19" spans="3:10" ht="23.25" customHeight="1" thickBot="1">
      <c r="J19" s="86"/>
    </row>
    <row r="20" spans="3:10" ht="31.5" customHeight="1" thickBot="1">
      <c r="C20" s="198" t="s">
        <v>11</v>
      </c>
      <c r="D20" s="199"/>
      <c r="E20" s="199"/>
      <c r="F20" s="199"/>
      <c r="G20" s="199"/>
      <c r="H20" s="199"/>
      <c r="I20" s="200"/>
      <c r="J20" s="86"/>
    </row>
    <row r="21" spans="3:10" ht="23.25" customHeight="1" thickBot="1">
      <c r="C21" s="88" t="s">
        <v>138</v>
      </c>
      <c r="D21" s="56"/>
      <c r="E21" s="56"/>
      <c r="F21" s="56"/>
      <c r="G21" s="209" t="s">
        <v>139</v>
      </c>
      <c r="H21" s="210"/>
      <c r="I21" s="211"/>
      <c r="J21" s="86" t="s">
        <v>15</v>
      </c>
    </row>
    <row r="22" spans="3:10" ht="31.5" customHeight="1" thickBot="1">
      <c r="C22" s="85" t="s">
        <v>140</v>
      </c>
      <c r="D22" s="56"/>
      <c r="E22" s="56"/>
      <c r="F22" s="56"/>
      <c r="G22" s="147">
        <f>IF(G15&lt;101, (G15)/20, 5+(((G15)-100)/30))+1</f>
        <v>2.25</v>
      </c>
      <c r="H22" s="148">
        <f>IF(H15&lt;101, (H15)/20, 5+(((H15)-100)/30))+1</f>
        <v>2.25</v>
      </c>
      <c r="I22" s="149">
        <f>IF(I15&lt;101, (I15)/20, 5+(((I15)-100)/30))+1</f>
        <v>2.25</v>
      </c>
      <c r="J22" s="86" t="s">
        <v>141</v>
      </c>
    </row>
    <row r="23" spans="3:10" ht="30" customHeight="1" thickBot="1">
      <c r="J23" s="86"/>
    </row>
    <row r="24" spans="3:10" ht="34.5" customHeight="1" thickBot="1">
      <c r="C24" s="195" t="s">
        <v>142</v>
      </c>
      <c r="D24" s="196"/>
      <c r="E24" s="196"/>
      <c r="F24" s="196"/>
      <c r="G24" s="196"/>
      <c r="H24" s="196"/>
      <c r="I24" s="197"/>
      <c r="J24" s="86"/>
    </row>
    <row r="25" spans="3:10" ht="37.5" customHeight="1" thickBot="1">
      <c r="C25" s="85" t="s">
        <v>143</v>
      </c>
      <c r="D25" s="56"/>
      <c r="E25" s="56"/>
      <c r="F25" s="56"/>
      <c r="G25" s="150">
        <f>Part1_CycleSpaces</f>
        <v>0</v>
      </c>
      <c r="H25" s="151">
        <f>Part1_CycleSpaces</f>
        <v>0</v>
      </c>
      <c r="I25" s="152">
        <f>Part1_CycleSpaces</f>
        <v>0</v>
      </c>
      <c r="J25" s="86"/>
    </row>
    <row r="26" spans="3:10" ht="33.75" customHeight="1" thickBot="1">
      <c r="C26" s="85" t="s">
        <v>144</v>
      </c>
      <c r="D26" s="56"/>
      <c r="E26" s="56"/>
      <c r="F26" s="56"/>
      <c r="G26" s="150">
        <f>ROUNDUP(Total_dwellings/40, 1)</f>
        <v>2.5</v>
      </c>
      <c r="H26" s="151">
        <f>ROUNDUP(Total_dwellings/40, 1)</f>
        <v>2.5</v>
      </c>
      <c r="I26" s="152">
        <f>ROUNDUP(Total_dwellings/40, 1)</f>
        <v>2.5</v>
      </c>
      <c r="J26" s="86" t="s">
        <v>145</v>
      </c>
    </row>
    <row r="27" spans="3:10" ht="34.5" customHeight="1" thickBot="1">
      <c r="C27" s="42" t="s">
        <v>146</v>
      </c>
      <c r="D27" s="87"/>
      <c r="E27" s="87"/>
      <c r="F27" s="87"/>
      <c r="G27" s="153">
        <f>SUM(G25:G26)</f>
        <v>2.5</v>
      </c>
      <c r="H27" s="154">
        <f>SUM(H25:H26)</f>
        <v>2.5</v>
      </c>
      <c r="I27" s="155">
        <f>SUM(I25:I26)</f>
        <v>2.5</v>
      </c>
    </row>
  </sheetData>
  <sheetProtection algorithmName="SHA-512" hashValue="YoQDKZgllEmxqyfKP5p18GjgzsiKik+tM0CyKzCkQCE/xVahZOxtkWm/S/XENPk7Q5I8vE1Y63eNRfiWrr91FQ==" saltValue="uDMkpJ3Ht2ftrWwIvUttQg==" spinCount="100000" sheet="1" formatCells="0" formatColumns="0" formatRows="0" insertColumns="0" insertRows="0" insertHyperlinks="0" deleteColumns="0" deleteRows="0" sort="0" autoFilter="0" pivotTables="0"/>
  <mergeCells count="8">
    <mergeCell ref="C24:I24"/>
    <mergeCell ref="C20:I20"/>
    <mergeCell ref="C7:I7"/>
    <mergeCell ref="C2:I2"/>
    <mergeCell ref="C12:C13"/>
    <mergeCell ref="D18:I18"/>
    <mergeCell ref="C9:C10"/>
    <mergeCell ref="G21:I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55875-941E-4DA7-B5C6-31CD047019E1}">
  <sheetPr>
    <tabColor theme="8" tint="-0.249977111117893"/>
    <pageSetUpPr autoPageBreaks="0"/>
  </sheetPr>
  <dimension ref="C1:K92"/>
  <sheetViews>
    <sheetView showGridLines="0" zoomScale="70" zoomScaleNormal="70" workbookViewId="0">
      <selection activeCell="D8" sqref="D8:F9"/>
    </sheetView>
  </sheetViews>
  <sheetFormatPr defaultColWidth="8.7109375" defaultRowHeight="12"/>
  <cols>
    <col min="1" max="1" width="3.5703125" style="19" customWidth="1"/>
    <col min="2" max="2" width="3.42578125" style="19" customWidth="1"/>
    <col min="3" max="3" width="44.28515625" style="20" customWidth="1"/>
    <col min="4" max="6" width="27.5703125" style="19" customWidth="1"/>
    <col min="7" max="9" width="27.5703125" style="20" customWidth="1"/>
    <col min="10" max="10" width="52.28515625" style="21" customWidth="1"/>
    <col min="11" max="11" width="16.28515625" style="19" bestFit="1" customWidth="1"/>
    <col min="12" max="18" width="9.28515625" style="19" customWidth="1"/>
    <col min="19" max="16384" width="8.7109375" style="19"/>
  </cols>
  <sheetData>
    <row r="1" spans="3:11" ht="12.75" thickBot="1"/>
    <row r="2" spans="3:11" customFormat="1" ht="42" customHeight="1" thickBot="1">
      <c r="C2" s="171" t="s">
        <v>147</v>
      </c>
      <c r="D2" s="172"/>
      <c r="E2" s="172"/>
      <c r="F2" s="172"/>
      <c r="G2" s="172"/>
      <c r="H2" s="177"/>
      <c r="I2" s="178"/>
      <c r="K2" t="s">
        <v>148</v>
      </c>
    </row>
    <row r="3" spans="3:11" ht="12.75" thickBot="1"/>
    <row r="4" spans="3:11" ht="17.25" customHeight="1" thickBot="1">
      <c r="C4" s="69"/>
      <c r="D4" s="239" t="s">
        <v>149</v>
      </c>
      <c r="E4" s="240"/>
      <c r="F4" s="240"/>
      <c r="G4" s="240"/>
      <c r="H4" s="240"/>
      <c r="I4" s="241"/>
    </row>
    <row r="5" spans="3:11" ht="23.65" customHeight="1" thickBot="1">
      <c r="C5" s="5" t="s">
        <v>125</v>
      </c>
      <c r="D5" s="77" t="s">
        <v>100</v>
      </c>
      <c r="E5" s="74" t="s">
        <v>101</v>
      </c>
      <c r="F5" s="75" t="s">
        <v>102</v>
      </c>
      <c r="G5" s="96" t="s">
        <v>103</v>
      </c>
      <c r="H5" s="97" t="s">
        <v>104</v>
      </c>
      <c r="I5" s="98" t="s">
        <v>105</v>
      </c>
    </row>
    <row r="6" spans="3:11" ht="12.75" customHeight="1" thickBot="1">
      <c r="C6" s="69"/>
      <c r="D6" s="68"/>
      <c r="E6" s="68"/>
      <c r="F6" s="68"/>
      <c r="G6" s="68"/>
      <c r="H6" s="68"/>
      <c r="I6" s="68"/>
    </row>
    <row r="7" spans="3:11" ht="12.75" thickBot="1">
      <c r="C7" s="242" t="s">
        <v>150</v>
      </c>
      <c r="D7" s="243"/>
      <c r="E7" s="243"/>
      <c r="F7" s="243"/>
      <c r="G7" s="243"/>
      <c r="H7" s="243"/>
      <c r="I7" s="244"/>
    </row>
    <row r="8" spans="3:11" ht="53.45" customHeight="1" thickBot="1">
      <c r="C8" s="6" t="s">
        <v>151</v>
      </c>
      <c r="D8" s="221" t="s">
        <v>152</v>
      </c>
      <c r="E8" s="222"/>
      <c r="F8" s="223"/>
      <c r="G8" s="214" t="s">
        <v>153</v>
      </c>
      <c r="H8" s="227" t="s">
        <v>154</v>
      </c>
      <c r="I8" s="227" t="s">
        <v>155</v>
      </c>
    </row>
    <row r="9" spans="3:11" ht="53.45" customHeight="1" thickBot="1">
      <c r="C9" s="6" t="s">
        <v>156</v>
      </c>
      <c r="D9" s="221" t="s">
        <v>152</v>
      </c>
      <c r="E9" s="222"/>
      <c r="F9" s="246"/>
      <c r="G9" s="245"/>
      <c r="H9" s="238"/>
      <c r="I9" s="238"/>
    </row>
    <row r="10" spans="3:11" ht="15.6" customHeight="1" thickBot="1">
      <c r="C10" s="69"/>
      <c r="D10" s="68"/>
      <c r="E10" s="68"/>
      <c r="F10" s="68"/>
      <c r="G10" s="68"/>
      <c r="H10" s="68"/>
      <c r="I10" s="68"/>
    </row>
    <row r="11" spans="3:11" s="9" customFormat="1" ht="12.75" thickBot="1">
      <c r="C11" s="224" t="s">
        <v>157</v>
      </c>
      <c r="D11" s="225"/>
      <c r="E11" s="225"/>
      <c r="F11" s="225"/>
      <c r="G11" s="225"/>
      <c r="H11" s="225"/>
      <c r="I11" s="226"/>
      <c r="J11" s="66"/>
    </row>
    <row r="12" spans="3:11" ht="27.75" customHeight="1" thickBot="1">
      <c r="C12" s="6" t="s">
        <v>158</v>
      </c>
      <c r="D12" s="221" t="s">
        <v>152</v>
      </c>
      <c r="E12" s="222"/>
      <c r="F12" s="223"/>
      <c r="G12" s="229" t="s">
        <v>159</v>
      </c>
      <c r="H12" s="227" t="s">
        <v>160</v>
      </c>
      <c r="I12" s="227" t="s">
        <v>161</v>
      </c>
    </row>
    <row r="13" spans="3:11" ht="24.75" thickBot="1">
      <c r="C13" s="6" t="s">
        <v>162</v>
      </c>
      <c r="D13" s="221" t="s">
        <v>152</v>
      </c>
      <c r="E13" s="222"/>
      <c r="F13" s="223"/>
      <c r="G13" s="234"/>
      <c r="H13" s="237"/>
      <c r="I13" s="237"/>
    </row>
    <row r="14" spans="3:11" ht="29.45" customHeight="1" thickBot="1">
      <c r="C14" s="6" t="s">
        <v>163</v>
      </c>
      <c r="D14" s="221" t="s">
        <v>152</v>
      </c>
      <c r="E14" s="222"/>
      <c r="F14" s="223"/>
      <c r="G14" s="234"/>
      <c r="H14" s="237"/>
      <c r="I14" s="237"/>
    </row>
    <row r="15" spans="3:11" ht="30" customHeight="1" thickBot="1">
      <c r="C15" s="6" t="s">
        <v>164</v>
      </c>
      <c r="D15" s="221" t="s">
        <v>152</v>
      </c>
      <c r="E15" s="222"/>
      <c r="F15" s="223"/>
      <c r="G15" s="230"/>
      <c r="H15" s="228"/>
      <c r="I15" s="228"/>
    </row>
    <row r="16" spans="3:11" ht="17.25" thickBot="1">
      <c r="C16" s="69"/>
      <c r="D16" s="68"/>
      <c r="E16" s="68"/>
      <c r="F16" s="68"/>
      <c r="G16" s="68"/>
      <c r="H16" s="68"/>
      <c r="I16" s="68"/>
    </row>
    <row r="17" spans="3:9" ht="12.75" thickBot="1">
      <c r="C17" s="224" t="s">
        <v>165</v>
      </c>
      <c r="D17" s="225"/>
      <c r="E17" s="225"/>
      <c r="F17" s="225"/>
      <c r="G17" s="225"/>
      <c r="H17" s="225"/>
      <c r="I17" s="226"/>
    </row>
    <row r="18" spans="3:9" ht="12.75" thickBot="1">
      <c r="C18" s="6" t="s">
        <v>166</v>
      </c>
      <c r="D18" s="212" t="s">
        <v>152</v>
      </c>
      <c r="E18" s="213"/>
      <c r="F18" s="231"/>
      <c r="G18" s="229" t="s">
        <v>167</v>
      </c>
      <c r="H18" s="227" t="s">
        <v>168</v>
      </c>
      <c r="I18" s="227" t="s">
        <v>169</v>
      </c>
    </row>
    <row r="19" spans="3:9" ht="15.75" customHeight="1" thickBot="1">
      <c r="C19" s="6" t="s">
        <v>170</v>
      </c>
      <c r="D19" s="218"/>
      <c r="E19" s="219"/>
      <c r="F19" s="232"/>
      <c r="G19" s="230"/>
      <c r="H19" s="228"/>
      <c r="I19" s="228"/>
    </row>
    <row r="20" spans="3:9" ht="20.25" customHeight="1" thickBot="1">
      <c r="C20" s="6" t="s">
        <v>171</v>
      </c>
      <c r="D20" s="212" t="s">
        <v>152</v>
      </c>
      <c r="E20" s="213"/>
      <c r="F20" s="231"/>
      <c r="G20" s="248" t="s">
        <v>159</v>
      </c>
      <c r="H20" s="248" t="s">
        <v>172</v>
      </c>
      <c r="I20" s="248" t="s">
        <v>173</v>
      </c>
    </row>
    <row r="21" spans="3:9" ht="20.25" customHeight="1" thickBot="1">
      <c r="C21" s="6" t="s">
        <v>174</v>
      </c>
      <c r="D21" s="215"/>
      <c r="E21" s="216"/>
      <c r="F21" s="247"/>
      <c r="G21" s="249"/>
      <c r="H21" s="249"/>
      <c r="I21" s="249"/>
    </row>
    <row r="22" spans="3:9" ht="20.25" customHeight="1" thickBot="1">
      <c r="C22" s="6" t="s">
        <v>175</v>
      </c>
      <c r="D22" s="218"/>
      <c r="E22" s="219"/>
      <c r="F22" s="232"/>
      <c r="G22" s="250"/>
      <c r="H22" s="250"/>
      <c r="I22" s="250"/>
    </row>
    <row r="23" spans="3:9" ht="17.25" thickBot="1">
      <c r="C23" s="68"/>
      <c r="D23" s="68"/>
      <c r="E23" s="68"/>
      <c r="F23" s="68"/>
      <c r="G23" s="68"/>
      <c r="H23" s="68"/>
      <c r="I23" s="68"/>
    </row>
    <row r="24" spans="3:9" ht="12.75" thickBot="1">
      <c r="C24" s="224" t="s">
        <v>176</v>
      </c>
      <c r="D24" s="225"/>
      <c r="E24" s="225"/>
      <c r="F24" s="225"/>
      <c r="G24" s="225"/>
      <c r="H24" s="225"/>
      <c r="I24" s="226"/>
    </row>
    <row r="25" spans="3:9" ht="59.25" customHeight="1" thickBot="1">
      <c r="C25" s="6" t="s">
        <v>177</v>
      </c>
      <c r="D25" s="212" t="s">
        <v>178</v>
      </c>
      <c r="E25" s="213"/>
      <c r="F25" s="214"/>
      <c r="G25" s="227" t="s">
        <v>179</v>
      </c>
      <c r="H25" s="227" t="s">
        <v>180</v>
      </c>
      <c r="I25" s="227" t="s">
        <v>181</v>
      </c>
    </row>
    <row r="26" spans="3:9" ht="15.75" customHeight="1" thickBot="1">
      <c r="C26" s="6" t="s">
        <v>182</v>
      </c>
      <c r="D26" s="218"/>
      <c r="E26" s="219"/>
      <c r="F26" s="220"/>
      <c r="G26" s="228"/>
      <c r="H26" s="228"/>
      <c r="I26" s="228"/>
    </row>
    <row r="27" spans="3:9" ht="65.45" customHeight="1" thickBot="1">
      <c r="C27" s="6" t="s">
        <v>183</v>
      </c>
      <c r="D27" s="221" t="s">
        <v>152</v>
      </c>
      <c r="E27" s="222"/>
      <c r="F27" s="223"/>
      <c r="G27" s="233" t="s">
        <v>167</v>
      </c>
      <c r="H27" s="236" t="s">
        <v>168</v>
      </c>
      <c r="I27" s="236" t="s">
        <v>169</v>
      </c>
    </row>
    <row r="28" spans="3:9" ht="35.25" customHeight="1" thickBot="1">
      <c r="C28" s="6" t="s">
        <v>184</v>
      </c>
      <c r="D28" s="221" t="s">
        <v>152</v>
      </c>
      <c r="E28" s="222"/>
      <c r="F28" s="223"/>
      <c r="G28" s="234"/>
      <c r="H28" s="237"/>
      <c r="I28" s="237"/>
    </row>
    <row r="29" spans="3:9" ht="45" customHeight="1" thickBot="1">
      <c r="C29" s="6" t="s">
        <v>185</v>
      </c>
      <c r="D29" s="221" t="s">
        <v>152</v>
      </c>
      <c r="E29" s="222"/>
      <c r="F29" s="223"/>
      <c r="G29" s="235"/>
      <c r="H29" s="238"/>
      <c r="I29" s="238"/>
    </row>
    <row r="30" spans="3:9" ht="24.75" customHeight="1" thickBot="1">
      <c r="C30" s="68"/>
      <c r="D30" s="68"/>
      <c r="E30" s="68"/>
      <c r="F30" s="68"/>
      <c r="G30" s="68"/>
      <c r="H30" s="68"/>
      <c r="I30" s="68"/>
    </row>
    <row r="31" spans="3:9" ht="12.75" thickBot="1">
      <c r="C31" s="224" t="s">
        <v>186</v>
      </c>
      <c r="D31" s="225"/>
      <c r="E31" s="225"/>
      <c r="F31" s="225"/>
      <c r="G31" s="225"/>
      <c r="H31" s="225"/>
      <c r="I31" s="226"/>
    </row>
    <row r="32" spans="3:9" ht="29.65" customHeight="1" thickBot="1">
      <c r="C32" s="6" t="s">
        <v>187</v>
      </c>
      <c r="D32" s="212" t="s">
        <v>152</v>
      </c>
      <c r="E32" s="213"/>
      <c r="F32" s="231"/>
      <c r="G32" s="109" t="s">
        <v>167</v>
      </c>
      <c r="H32" s="109" t="s">
        <v>168</v>
      </c>
      <c r="I32" s="109" t="s">
        <v>169</v>
      </c>
    </row>
    <row r="33" spans="3:9" ht="29.65" customHeight="1" thickBot="1">
      <c r="C33" s="6" t="s">
        <v>188</v>
      </c>
      <c r="D33" s="218"/>
      <c r="E33" s="219"/>
      <c r="F33" s="232"/>
      <c r="G33" s="109" t="s">
        <v>167</v>
      </c>
      <c r="H33" s="109" t="s">
        <v>168</v>
      </c>
      <c r="I33" s="109" t="s">
        <v>169</v>
      </c>
    </row>
    <row r="34" spans="3:9" ht="77.45" customHeight="1" thickBot="1">
      <c r="C34" s="6" t="s">
        <v>189</v>
      </c>
      <c r="D34" s="221" t="s">
        <v>152</v>
      </c>
      <c r="E34" s="222"/>
      <c r="F34" s="223"/>
      <c r="G34" s="109" t="s">
        <v>190</v>
      </c>
      <c r="H34" s="109" t="s">
        <v>191</v>
      </c>
      <c r="I34" s="109" t="s">
        <v>192</v>
      </c>
    </row>
    <row r="35" spans="3:9" ht="92.25" customHeight="1" thickBot="1">
      <c r="C35" s="6" t="s">
        <v>193</v>
      </c>
      <c r="D35" s="221" t="s">
        <v>152</v>
      </c>
      <c r="E35" s="222"/>
      <c r="F35" s="223"/>
      <c r="G35" s="109" t="s">
        <v>194</v>
      </c>
      <c r="H35" s="109" t="s">
        <v>194</v>
      </c>
      <c r="I35" s="109" t="s">
        <v>195</v>
      </c>
    </row>
    <row r="36" spans="3:9" ht="17.25" thickBot="1">
      <c r="C36" s="69"/>
      <c r="D36" s="110"/>
      <c r="E36" s="110"/>
      <c r="F36" s="68"/>
      <c r="G36" s="110"/>
      <c r="H36" s="68"/>
      <c r="I36" s="68"/>
    </row>
    <row r="37" spans="3:9" ht="12.75" thickBot="1">
      <c r="C37" s="224" t="s">
        <v>196</v>
      </c>
      <c r="D37" s="225"/>
      <c r="E37" s="225"/>
      <c r="F37" s="225"/>
      <c r="G37" s="225"/>
      <c r="H37" s="225"/>
      <c r="I37" s="226"/>
    </row>
    <row r="38" spans="3:9" ht="24.75" thickBot="1">
      <c r="C38" s="6" t="s">
        <v>197</v>
      </c>
      <c r="D38" s="221" t="s">
        <v>152</v>
      </c>
      <c r="E38" s="222"/>
      <c r="F38" s="223"/>
      <c r="G38" s="108" t="s">
        <v>167</v>
      </c>
      <c r="H38" s="108" t="s">
        <v>168</v>
      </c>
      <c r="I38" s="108" t="s">
        <v>169</v>
      </c>
    </row>
    <row r="39" spans="3:9" ht="24.75" thickBot="1">
      <c r="C39" s="6" t="s">
        <v>198</v>
      </c>
      <c r="D39" s="221" t="s">
        <v>152</v>
      </c>
      <c r="E39" s="222"/>
      <c r="F39" s="223"/>
      <c r="G39" s="108" t="s">
        <v>199</v>
      </c>
      <c r="H39" s="108" t="s">
        <v>200</v>
      </c>
      <c r="I39" s="108" t="s">
        <v>201</v>
      </c>
    </row>
    <row r="40" spans="3:9" ht="15.75" customHeight="1" thickBot="1">
      <c r="C40" s="6" t="s">
        <v>202</v>
      </c>
      <c r="D40" s="212" t="s">
        <v>152</v>
      </c>
      <c r="E40" s="213"/>
      <c r="F40" s="213"/>
      <c r="G40" s="213"/>
      <c r="H40" s="213"/>
      <c r="I40" s="214"/>
    </row>
    <row r="41" spans="3:9" ht="20.45" customHeight="1" thickBot="1">
      <c r="C41" s="6" t="s">
        <v>203</v>
      </c>
      <c r="D41" s="215"/>
      <c r="E41" s="216"/>
      <c r="F41" s="216"/>
      <c r="G41" s="216"/>
      <c r="H41" s="216"/>
      <c r="I41" s="217"/>
    </row>
    <row r="42" spans="3:9" ht="20.45" customHeight="1" thickBot="1">
      <c r="C42" s="6" t="s">
        <v>204</v>
      </c>
      <c r="D42" s="215"/>
      <c r="E42" s="216"/>
      <c r="F42" s="216"/>
      <c r="G42" s="216"/>
      <c r="H42" s="216"/>
      <c r="I42" s="217"/>
    </row>
    <row r="43" spans="3:9" ht="28.9" customHeight="1" thickBot="1">
      <c r="C43" s="6" t="s">
        <v>205</v>
      </c>
      <c r="D43" s="218"/>
      <c r="E43" s="219"/>
      <c r="F43" s="219"/>
      <c r="G43" s="219"/>
      <c r="H43" s="219"/>
      <c r="I43" s="220"/>
    </row>
    <row r="44" spans="3:9" ht="60" customHeight="1" thickBot="1">
      <c r="C44" s="6" t="s">
        <v>206</v>
      </c>
      <c r="D44" s="221" t="s">
        <v>152</v>
      </c>
      <c r="E44" s="222"/>
      <c r="F44" s="223"/>
      <c r="G44" s="109" t="s">
        <v>207</v>
      </c>
      <c r="H44" s="109" t="s">
        <v>208</v>
      </c>
      <c r="I44" s="109" t="s">
        <v>208</v>
      </c>
    </row>
    <row r="45" spans="3:9" ht="30" customHeight="1" thickBot="1">
      <c r="C45" s="6" t="s">
        <v>209</v>
      </c>
      <c r="D45" s="221" t="s">
        <v>152</v>
      </c>
      <c r="E45" s="222"/>
      <c r="F45" s="223"/>
      <c r="G45" s="109" t="s">
        <v>199</v>
      </c>
      <c r="H45" s="109" t="s">
        <v>200</v>
      </c>
      <c r="I45" s="109" t="s">
        <v>201</v>
      </c>
    </row>
    <row r="46" spans="3:9" ht="33.75" customHeight="1" thickBot="1">
      <c r="C46" s="6" t="s">
        <v>210</v>
      </c>
      <c r="D46" s="221" t="s">
        <v>152</v>
      </c>
      <c r="E46" s="222"/>
      <c r="F46" s="246"/>
      <c r="G46" s="109" t="s">
        <v>167</v>
      </c>
      <c r="H46" s="109" t="s">
        <v>168</v>
      </c>
      <c r="I46" s="109" t="s">
        <v>169</v>
      </c>
    </row>
    <row r="47" spans="3:9" ht="46.5" customHeight="1">
      <c r="C47"/>
      <c r="D47"/>
      <c r="E47"/>
      <c r="F47"/>
      <c r="G47"/>
      <c r="H47"/>
      <c r="I47"/>
    </row>
    <row r="48" spans="3:9" ht="15">
      <c r="C48"/>
      <c r="D48"/>
      <c r="E48"/>
      <c r="F48"/>
      <c r="G48"/>
      <c r="H48"/>
      <c r="I48"/>
    </row>
    <row r="49" spans="3:9" ht="15">
      <c r="C49"/>
      <c r="D49"/>
      <c r="E49"/>
      <c r="F49"/>
      <c r="G49"/>
      <c r="H49"/>
      <c r="I49"/>
    </row>
    <row r="50" spans="3:9" ht="15">
      <c r="C50"/>
      <c r="D50"/>
      <c r="E50"/>
      <c r="F50"/>
      <c r="G50"/>
      <c r="H50"/>
      <c r="I50"/>
    </row>
    <row r="51" spans="3:9" ht="15">
      <c r="C51"/>
      <c r="D51"/>
      <c r="E51"/>
      <c r="F51"/>
      <c r="G51"/>
      <c r="H51"/>
      <c r="I51"/>
    </row>
    <row r="52" spans="3:9" ht="15">
      <c r="C52"/>
      <c r="D52"/>
      <c r="E52"/>
      <c r="F52"/>
      <c r="G52"/>
      <c r="H52"/>
      <c r="I52"/>
    </row>
    <row r="53" spans="3:9" ht="15">
      <c r="C53"/>
      <c r="D53"/>
      <c r="E53"/>
      <c r="F53"/>
      <c r="G53"/>
      <c r="H53"/>
      <c r="I53"/>
    </row>
    <row r="54" spans="3:9" ht="15">
      <c r="C54"/>
      <c r="D54"/>
      <c r="E54"/>
      <c r="F54"/>
      <c r="G54"/>
      <c r="H54"/>
      <c r="I54"/>
    </row>
    <row r="55" spans="3:9" ht="15">
      <c r="C55"/>
      <c r="D55"/>
      <c r="E55"/>
      <c r="F55"/>
      <c r="G55"/>
      <c r="H55"/>
      <c r="I55"/>
    </row>
    <row r="56" spans="3:9" ht="15">
      <c r="C56"/>
      <c r="D56"/>
      <c r="E56"/>
      <c r="F56"/>
      <c r="G56"/>
      <c r="H56"/>
      <c r="I56"/>
    </row>
    <row r="57" spans="3:9" ht="15">
      <c r="C57"/>
      <c r="D57"/>
      <c r="E57"/>
      <c r="F57"/>
      <c r="G57"/>
      <c r="H57"/>
      <c r="I57"/>
    </row>
    <row r="58" spans="3:9" ht="15">
      <c r="C58"/>
      <c r="D58"/>
      <c r="E58"/>
      <c r="F58"/>
      <c r="G58"/>
      <c r="H58"/>
      <c r="I58"/>
    </row>
    <row r="59" spans="3:9" ht="15">
      <c r="C59"/>
      <c r="D59"/>
      <c r="E59"/>
      <c r="F59"/>
      <c r="G59"/>
      <c r="H59"/>
      <c r="I59"/>
    </row>
    <row r="60" spans="3:9" ht="15">
      <c r="C60"/>
      <c r="D60"/>
      <c r="E60"/>
      <c r="F60"/>
      <c r="G60"/>
      <c r="H60"/>
      <c r="I60"/>
    </row>
    <row r="61" spans="3:9" ht="15">
      <c r="C61"/>
      <c r="D61"/>
      <c r="E61"/>
      <c r="F61"/>
      <c r="G61"/>
      <c r="H61"/>
      <c r="I61"/>
    </row>
    <row r="62" spans="3:9" ht="15">
      <c r="C62"/>
      <c r="D62"/>
      <c r="E62"/>
      <c r="F62"/>
      <c r="G62"/>
      <c r="H62"/>
      <c r="I62"/>
    </row>
    <row r="63" spans="3:9" ht="15">
      <c r="C63"/>
      <c r="D63"/>
      <c r="E63"/>
      <c r="F63"/>
      <c r="G63"/>
      <c r="H63"/>
      <c r="I63"/>
    </row>
    <row r="64" spans="3:9" ht="15">
      <c r="C64"/>
      <c r="D64"/>
      <c r="E64"/>
      <c r="F64"/>
      <c r="G64"/>
      <c r="H64"/>
      <c r="I64"/>
    </row>
    <row r="65" spans="3:9" ht="15.75" customHeight="1">
      <c r="C65"/>
      <c r="D65"/>
      <c r="E65"/>
      <c r="F65"/>
      <c r="G65"/>
      <c r="H65"/>
      <c r="I65"/>
    </row>
    <row r="66" spans="3:9" ht="15.75" customHeight="1">
      <c r="C66"/>
      <c r="D66"/>
      <c r="E66"/>
      <c r="F66"/>
      <c r="G66"/>
      <c r="H66"/>
      <c r="I66"/>
    </row>
    <row r="67" spans="3:9" ht="15">
      <c r="C67"/>
      <c r="D67"/>
      <c r="E67"/>
      <c r="F67"/>
      <c r="G67"/>
      <c r="H67"/>
      <c r="I67"/>
    </row>
    <row r="68" spans="3:9" ht="15.75" customHeight="1">
      <c r="C68"/>
      <c r="D68"/>
      <c r="E68"/>
      <c r="F68"/>
      <c r="G68"/>
      <c r="H68"/>
      <c r="I68"/>
    </row>
    <row r="69" spans="3:9" ht="15.75" customHeight="1">
      <c r="C69"/>
      <c r="D69"/>
      <c r="E69"/>
      <c r="F69"/>
      <c r="G69"/>
      <c r="H69"/>
      <c r="I69"/>
    </row>
    <row r="70" spans="3:9" ht="15.75" customHeight="1">
      <c r="C70"/>
      <c r="D70"/>
      <c r="E70"/>
      <c r="F70"/>
      <c r="G70"/>
      <c r="H70"/>
      <c r="I70"/>
    </row>
    <row r="71" spans="3:9" ht="15">
      <c r="C71"/>
      <c r="D71"/>
      <c r="E71"/>
      <c r="F71"/>
      <c r="G71"/>
      <c r="H71"/>
      <c r="I71"/>
    </row>
    <row r="72" spans="3:9" ht="15">
      <c r="C72"/>
      <c r="D72"/>
      <c r="E72"/>
      <c r="F72"/>
      <c r="G72"/>
      <c r="H72"/>
      <c r="I72"/>
    </row>
    <row r="73" spans="3:9" ht="35.25" customHeight="1">
      <c r="C73"/>
      <c r="D73"/>
      <c r="E73"/>
      <c r="F73"/>
      <c r="G73"/>
      <c r="H73"/>
      <c r="I73"/>
    </row>
    <row r="74" spans="3:9" ht="49.9" customHeight="1">
      <c r="C74"/>
      <c r="D74"/>
      <c r="E74"/>
      <c r="F74"/>
      <c r="G74"/>
      <c r="H74"/>
      <c r="I74"/>
    </row>
    <row r="75" spans="3:9" ht="15">
      <c r="C75" s="70"/>
      <c r="D75"/>
      <c r="E75"/>
      <c r="F75"/>
      <c r="G75" s="73"/>
      <c r="H75" s="73"/>
      <c r="I75" s="73"/>
    </row>
    <row r="76" spans="3:9">
      <c r="C76" s="19"/>
    </row>
    <row r="77" spans="3:9">
      <c r="C77" s="19"/>
    </row>
    <row r="78" spans="3:9">
      <c r="C78" s="19"/>
    </row>
    <row r="79" spans="3:9">
      <c r="C79" s="19"/>
    </row>
    <row r="80" spans="3:9">
      <c r="C80" s="19"/>
    </row>
    <row r="81" spans="3:3">
      <c r="C81" s="19"/>
    </row>
    <row r="82" spans="3:3">
      <c r="C82" s="19"/>
    </row>
    <row r="83" spans="3:3">
      <c r="C83" s="19"/>
    </row>
    <row r="84" spans="3:3">
      <c r="C84" s="19"/>
    </row>
    <row r="85" spans="3:3">
      <c r="C85" s="19"/>
    </row>
    <row r="86" spans="3:3">
      <c r="C86" s="19"/>
    </row>
    <row r="87" spans="3:3">
      <c r="C87" s="19"/>
    </row>
    <row r="88" spans="3:3">
      <c r="C88" s="19"/>
    </row>
    <row r="89" spans="3:3">
      <c r="C89" s="19"/>
    </row>
    <row r="90" spans="3:3">
      <c r="C90" s="19"/>
    </row>
    <row r="91" spans="3:3">
      <c r="C91" s="19"/>
    </row>
    <row r="92" spans="3:3">
      <c r="C92" s="19"/>
    </row>
  </sheetData>
  <sheetProtection algorithmName="SHA-512" hashValue="BNLtnJolbMMa9P97jL9gxd9CvcXmjweyhdaVWrst51hizM1jwU9RcUPXZP5piHVXhJ1esh9u3iZokHHm/WXh3Q==" saltValue="FsQVrxoKuBTuYlWZjql0vA==" spinCount="100000" sheet="1" objects="1" scenarios="1"/>
  <mergeCells count="47">
    <mergeCell ref="D46:F46"/>
    <mergeCell ref="C17:I17"/>
    <mergeCell ref="D18:F19"/>
    <mergeCell ref="D20:F22"/>
    <mergeCell ref="G20:G22"/>
    <mergeCell ref="H20:H22"/>
    <mergeCell ref="I20:I22"/>
    <mergeCell ref="C24:I24"/>
    <mergeCell ref="D34:F34"/>
    <mergeCell ref="D35:F35"/>
    <mergeCell ref="I25:I26"/>
    <mergeCell ref="D28:F28"/>
    <mergeCell ref="D29:F29"/>
    <mergeCell ref="D25:F26"/>
    <mergeCell ref="G25:G26"/>
    <mergeCell ref="I18:I19"/>
    <mergeCell ref="C2:I2"/>
    <mergeCell ref="D12:F12"/>
    <mergeCell ref="D8:F8"/>
    <mergeCell ref="D15:F15"/>
    <mergeCell ref="D4:I4"/>
    <mergeCell ref="C11:I11"/>
    <mergeCell ref="G12:G15"/>
    <mergeCell ref="H12:H15"/>
    <mergeCell ref="I12:I15"/>
    <mergeCell ref="D13:F13"/>
    <mergeCell ref="D14:F14"/>
    <mergeCell ref="C7:I7"/>
    <mergeCell ref="G8:G9"/>
    <mergeCell ref="H8:H9"/>
    <mergeCell ref="I8:I9"/>
    <mergeCell ref="D9:F9"/>
    <mergeCell ref="H18:H19"/>
    <mergeCell ref="G18:G19"/>
    <mergeCell ref="C31:I31"/>
    <mergeCell ref="D32:F33"/>
    <mergeCell ref="D27:F27"/>
    <mergeCell ref="G27:G29"/>
    <mergeCell ref="H27:H29"/>
    <mergeCell ref="I27:I29"/>
    <mergeCell ref="H25:H26"/>
    <mergeCell ref="D40:I43"/>
    <mergeCell ref="D44:F44"/>
    <mergeCell ref="D45:F45"/>
    <mergeCell ref="C37:I37"/>
    <mergeCell ref="D39:F39"/>
    <mergeCell ref="D38:F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50ED-B347-4E3D-8A16-9537B5E41124}">
  <sheetPr>
    <tabColor rgb="FF002060"/>
  </sheetPr>
  <dimension ref="C1:J37"/>
  <sheetViews>
    <sheetView showGridLines="0" topLeftCell="A17" zoomScale="85" zoomScaleNormal="85" workbookViewId="0">
      <selection activeCell="G25" sqref="G25"/>
    </sheetView>
  </sheetViews>
  <sheetFormatPr defaultRowHeight="15"/>
  <cols>
    <col min="1" max="2" width="3.7109375" customWidth="1"/>
    <col min="3" max="3" width="22.28515625" customWidth="1"/>
    <col min="4" max="9" width="20.7109375" customWidth="1"/>
    <col min="10" max="10" width="17.28515625" customWidth="1"/>
  </cols>
  <sheetData>
    <row r="1" spans="3:10" ht="15.75" thickBot="1"/>
    <row r="2" spans="3:10" ht="42" customHeight="1" thickBot="1">
      <c r="C2" s="171" t="s">
        <v>211</v>
      </c>
      <c r="D2" s="172"/>
      <c r="E2" s="172"/>
      <c r="F2" s="172"/>
      <c r="G2" s="172"/>
      <c r="H2" s="177"/>
      <c r="I2" s="178"/>
    </row>
    <row r="3" spans="3:10" ht="15.75" thickBot="1"/>
    <row r="4" spans="3:10" ht="36.75" thickBot="1">
      <c r="C4" s="71" t="s">
        <v>36</v>
      </c>
      <c r="D4" s="167" t="s">
        <v>37</v>
      </c>
      <c r="E4" s="168" t="s">
        <v>38</v>
      </c>
      <c r="F4" s="168" t="s">
        <v>39</v>
      </c>
      <c r="G4" s="168" t="s">
        <v>40</v>
      </c>
      <c r="H4" s="169" t="s">
        <v>41</v>
      </c>
      <c r="I4" s="170" t="s">
        <v>42</v>
      </c>
      <c r="J4" s="72"/>
    </row>
    <row r="5" spans="3:10" ht="75.75" customHeight="1" thickBot="1">
      <c r="C5" s="7" t="str">
        <f>'Step 2'!C5</f>
        <v>Existing car ownership</v>
      </c>
      <c r="D5" s="31" t="str">
        <f>'Step 2'!D5</f>
        <v>Existing area has car ownership levels higher than the Essex average (&gt;2 vehicles per household on average)</v>
      </c>
      <c r="E5" s="32" t="str">
        <f>'Step 2'!E5</f>
        <v>Existing area has car ownership levels higher than the Essex average (&gt;1.6 vehicles per household)</v>
      </c>
      <c r="F5" s="33" t="str">
        <f>'Step 2'!F5</f>
        <v>Existing area has car ownership levels higher than the Essex average (&gt;1.44 per household)</v>
      </c>
      <c r="G5" s="34" t="str">
        <f>'Step 2'!G5</f>
        <v>Existing area has car ownership levels lower than the Essex average (&lt;1.44 per household)</v>
      </c>
      <c r="H5" s="45" t="str">
        <f>'Step 2'!H5</f>
        <v>Existing area has car ownership levels lower than the Essex average (&lt;1.2 per household)</v>
      </c>
      <c r="I5" s="35" t="str">
        <f>'Step 2'!I5</f>
        <v>Existing area has car ownership levels lower than the Essex average (&lt;1 per household)</v>
      </c>
      <c r="J5" s="72" t="str">
        <f>'Step 2'!J5</f>
        <v>2021 Census data, refer to Map 1</v>
      </c>
    </row>
    <row r="6" spans="3:10" ht="66.75" customHeight="1" thickBot="1">
      <c r="C6" s="7" t="str">
        <f>'Step 2'!C6</f>
        <v xml:space="preserve">Existing car driver mode share (journey to work) </v>
      </c>
      <c r="D6" s="36" t="str">
        <f>'Step 2'!D6</f>
        <v>Existing local driving mode share is higher than the Essex average (&gt;75%)</v>
      </c>
      <c r="E6" s="32" t="str">
        <f>'Step 2'!E6</f>
        <v>Existing car driver mode share is higher than the Essex average (&gt;70%)</v>
      </c>
      <c r="F6" s="33" t="str">
        <f>'Step 2'!F6</f>
        <v>Existing car driver mode share is higher than the Essex average (&gt;65%)</v>
      </c>
      <c r="G6" s="34" t="str">
        <f>'Step 2'!G6</f>
        <v>Existing local driving mode share is lower than County average (&lt;65%)</v>
      </c>
      <c r="H6" s="45" t="str">
        <f>'Step 2'!H6</f>
        <v xml:space="preserve">Existing car driver mode share is lower than the Essex average (&lt;60%) </v>
      </c>
      <c r="I6" s="35" t="str">
        <f>'Step 2'!I6</f>
        <v xml:space="preserve">Existing car driver mode share is lower than the Essex average (&lt;55%) </v>
      </c>
      <c r="J6" s="72" t="str">
        <f>'Step 2'!J6</f>
        <v>2011 census data if more specific (all journeys) data not available, refer to Map 2</v>
      </c>
    </row>
    <row r="7" spans="3:10" ht="66.75" customHeight="1" thickBot="1">
      <c r="C7" s="5" t="str">
        <f>'Step 2'!C7</f>
        <v>Existing connectivity</v>
      </c>
      <c r="D7" s="36" t="str">
        <f>'Step 2'!D7</f>
        <v>Majority of developable masterplan area is of very low connectivity</v>
      </c>
      <c r="E7" s="159" t="str">
        <f>'Step 2'!E7</f>
        <v>Majority of developable masterplan area is of low connectivity</v>
      </c>
      <c r="F7" s="160" t="str">
        <f>'Step 2'!F7</f>
        <v>Majority of developable masterplan area is of moderate connectivity</v>
      </c>
      <c r="G7" s="161" t="str">
        <f>'Step 2'!G7</f>
        <v>Majority of developable masterplan is of good connectivity</v>
      </c>
      <c r="H7" s="162" t="str">
        <f>'Step 2'!H7</f>
        <v xml:space="preserve">Majority of developable masterplan is of high connectivity </v>
      </c>
      <c r="I7" s="163" t="str">
        <f>'Step 2'!I7</f>
        <v xml:space="preserve">Majority of developable masterplan area is of very high connectivity </v>
      </c>
      <c r="J7" s="72" t="str">
        <f>'Step 2'!J7</f>
        <v>Refer to Map 3</v>
      </c>
    </row>
    <row r="8" spans="3:10" ht="66.75" customHeight="1" thickBot="1">
      <c r="C8" s="6" t="str">
        <f>'Step 2'!C8</f>
        <v>Range of land uses</v>
      </c>
      <c r="D8" s="26" t="str">
        <f>'Step 2'!D8</f>
        <v>&lt;20% new homes are within a 15-minute walk of at least three facilities</v>
      </c>
      <c r="E8" s="27" t="str">
        <f>'Step 2'!E8</f>
        <v>&gt;20% of new homes are within a 15-minute walk of at least three facilities</v>
      </c>
      <c r="F8" s="28" t="str">
        <f>'Step 2'!F8</f>
        <v>&gt;40% of new homes are within a 15-minute walk of at least three facilities</v>
      </c>
      <c r="G8" s="29" t="str">
        <f>'Step 2'!G8</f>
        <v>&gt;60% of new homes are within a 15-minute walk of at least three facilities</v>
      </c>
      <c r="H8" s="44" t="str">
        <f>'Step 2'!H8</f>
        <v>&gt;80% of new homes are within a 15-minute walk of at least four facilities</v>
      </c>
      <c r="I8" s="30" t="str">
        <f>'Step 2'!I8</f>
        <v>All new homes are within a 15-minute walk of at least four facilities</v>
      </c>
      <c r="J8" s="72" t="str">
        <f>'Step 2'!J8</f>
        <v>*daily facilities (subject to local authority agreement) could include: convenience food store, nursery, primary school, secondary school, pharmacy, GP, employment</v>
      </c>
    </row>
    <row r="9" spans="3:10" ht="66.75" customHeight="1" thickBot="1">
      <c r="C9" s="5" t="str">
        <f>'Step 2'!C9</f>
        <v>Public transport improvements</v>
      </c>
      <c r="D9" s="37" t="str">
        <f>'Step 2'!D9</f>
        <v>Less than 50% of the built development is within 400m of a bus service</v>
      </c>
      <c r="E9" s="38" t="str">
        <f>'Step 2'!E9</f>
        <v>At least 50% of the built development is within 400m of bus stop with a service operating every 30 minutes or more</v>
      </c>
      <c r="F9" s="23" t="str">
        <f>'Step 2'!F9</f>
        <v>At least 80% of the built development is within 400m of bus stop with a service operating every 30 minutes or more</v>
      </c>
      <c r="G9" s="24" t="str">
        <f>'Step 2'!G9</f>
        <v>At least 90% of the built development is within 400m of bus stop with a service operating every 30 minutes or more</v>
      </c>
      <c r="H9" s="43" t="str">
        <f>'Step 2'!H9</f>
        <v>At least 90% of the built development is within 400m of bus stop with a service operating every 15 minutes or more</v>
      </c>
      <c r="I9" s="25" t="str">
        <f>'Step 2'!I9</f>
        <v>At least 90% of the built development is within 400m of bus stop with a service operating every 10 minutes or more</v>
      </c>
      <c r="J9" s="111" t="str">
        <f>'Step 2'!J9</f>
        <v xml:space="preserve">*average weekday daytime bus frequency. Rail connectivity may be taken into account in agreement with the LPA and LHA. </v>
      </c>
    </row>
    <row r="10" spans="3:10" ht="66.75" customHeight="1" thickBot="1">
      <c r="C10" s="8" t="str">
        <f>'Step 2'!C10</f>
        <v>Active mode improvement</v>
      </c>
      <c r="D10" s="182" t="str">
        <f>'Step 2'!D10</f>
        <v>None of the built development caters for active modes over cars - it is easier and quicker to access local services by car</v>
      </c>
      <c r="E10" s="183">
        <f>'Step 2'!E10</f>
        <v>0</v>
      </c>
      <c r="F10" s="181" t="str">
        <f>'Step 2'!F10</f>
        <v>Development somewhat caters for active travel - it is as easy/quick to access key local services by walking/wheeling as it is by car</v>
      </c>
      <c r="G10" s="181">
        <f>'Step 2'!G10</f>
        <v>0</v>
      </c>
      <c r="H10" s="184" t="str">
        <f>'Step 2'!H10</f>
        <v xml:space="preserve">Development caters well for active travel - it is  easier/quicker/safer to access key local services by walking/wheeling than by car </v>
      </c>
      <c r="I10" s="185">
        <f>'Step 2'!I10</f>
        <v>0</v>
      </c>
      <c r="J10" s="72"/>
    </row>
    <row r="11" spans="3:10" ht="66.75" customHeight="1" thickBot="1">
      <c r="C11" s="5" t="str">
        <f>'Step 2'!C11</f>
        <v>Micromobility / shared transport</v>
      </c>
      <c r="D11" s="39" t="str">
        <f>'Step 2'!D11</f>
        <v>None of the built development is close to a mobility hub</v>
      </c>
      <c r="E11" s="1" t="str">
        <f>'Step 2'!E11</f>
        <v>&lt;20% of the built development is within 800m of a mobility hub</v>
      </c>
      <c r="F11" s="23" t="str">
        <f>'Step 2'!F11</f>
        <v>&gt;50% of the built development is within 800m of a mobility hub</v>
      </c>
      <c r="G11" s="24" t="str">
        <f>'Step 2'!G11</f>
        <v>&gt;50% of the built development is within 400m of a mobility hub</v>
      </c>
      <c r="H11" s="43" t="str">
        <f>'Step 2'!H11</f>
        <v>&gt;70% of the built development is within 400m of a mobility hub</v>
      </c>
      <c r="I11" s="25" t="str">
        <f>'Step 2'!I11</f>
        <v>&gt;90% of the built development is within 400m of a mobility hub</v>
      </c>
      <c r="J11" s="72" t="str">
        <f>'Step 2'!J11</f>
        <v>*Mobility hub to be defined according to site context and best practice guidance. They should at minimum include one public transport option and one shared transport option according to the CoMoUK accreditation document (see  https://www.como.org.uk/mobility-hubs/overview-and-benefits).</v>
      </c>
    </row>
    <row r="12" spans="3:10" ht="15.75" thickBot="1"/>
    <row r="13" spans="3:10" ht="15.75" thickBot="1">
      <c r="C13" s="251" t="s">
        <v>212</v>
      </c>
      <c r="D13" s="252"/>
      <c r="E13" s="252"/>
      <c r="F13" s="252"/>
      <c r="G13" s="252"/>
      <c r="H13" s="252"/>
      <c r="I13" s="253"/>
    </row>
    <row r="15" spans="3:10">
      <c r="C15" s="19"/>
      <c r="D15" s="10">
        <v>1</v>
      </c>
      <c r="E15" s="11">
        <v>2</v>
      </c>
      <c r="F15" s="12">
        <v>3</v>
      </c>
      <c r="G15" s="13">
        <v>4</v>
      </c>
      <c r="H15" s="14">
        <v>5</v>
      </c>
      <c r="I15" s="15">
        <v>6</v>
      </c>
    </row>
    <row r="16" spans="3:10" ht="39.75" customHeight="1">
      <c r="C16" s="64" t="str">
        <f>C5</f>
        <v>Existing car ownership</v>
      </c>
      <c r="D16" s="157">
        <f>'Step 2'!D16</f>
        <v>0</v>
      </c>
      <c r="E16" s="157">
        <f>'Step 2'!E16</f>
        <v>0</v>
      </c>
      <c r="F16" s="157">
        <f>'Step 2'!F16</f>
        <v>0</v>
      </c>
      <c r="G16" s="157">
        <f>'Step 2'!G16</f>
        <v>0</v>
      </c>
      <c r="H16" s="157">
        <f>'Step 2'!H16</f>
        <v>0</v>
      </c>
      <c r="I16" s="157">
        <f>'Step 2'!I16</f>
        <v>0</v>
      </c>
      <c r="J16" s="164" t="s">
        <v>213</v>
      </c>
    </row>
    <row r="17" spans="3:10" ht="39.75" customHeight="1">
      <c r="C17" s="64" t="str">
        <f t="shared" ref="C17:C22" si="0">C6</f>
        <v xml:space="preserve">Existing car driver mode share (journey to work) </v>
      </c>
      <c r="D17" s="157">
        <f>'Step 2'!D17</f>
        <v>0</v>
      </c>
      <c r="E17" s="157">
        <f>'Step 2'!E17</f>
        <v>0</v>
      </c>
      <c r="F17" s="157">
        <f>'Step 2'!F17</f>
        <v>0</v>
      </c>
      <c r="G17" s="157">
        <f>'Step 2'!G17</f>
        <v>0</v>
      </c>
      <c r="H17" s="157">
        <f>'Step 2'!H17</f>
        <v>0</v>
      </c>
      <c r="I17" s="157">
        <f>'Step 2'!I17</f>
        <v>0</v>
      </c>
      <c r="J17" s="164" t="s">
        <v>213</v>
      </c>
    </row>
    <row r="18" spans="3:10" ht="39.75" customHeight="1">
      <c r="C18" s="64" t="str">
        <f t="shared" si="0"/>
        <v>Existing connectivity</v>
      </c>
      <c r="D18" s="157">
        <f>'Step 2'!D18</f>
        <v>0</v>
      </c>
      <c r="E18" s="157">
        <f>'Step 2'!E18</f>
        <v>0</v>
      </c>
      <c r="F18" s="157">
        <f>'Step 2'!F18</f>
        <v>0</v>
      </c>
      <c r="G18" s="157">
        <f>'Step 2'!G18</f>
        <v>0</v>
      </c>
      <c r="H18" s="157">
        <f>'Step 2'!H18</f>
        <v>0</v>
      </c>
      <c r="I18" s="157">
        <f>'Step 2'!I18</f>
        <v>0</v>
      </c>
      <c r="J18" s="164" t="s">
        <v>213</v>
      </c>
    </row>
    <row r="19" spans="3:10" ht="39.75" customHeight="1">
      <c r="C19" s="64" t="str">
        <f t="shared" si="0"/>
        <v>Range of land uses</v>
      </c>
      <c r="D19" s="118"/>
      <c r="E19" s="118"/>
      <c r="F19" s="118"/>
      <c r="G19" s="118"/>
      <c r="H19" s="118"/>
      <c r="I19" s="118"/>
    </row>
    <row r="20" spans="3:10" ht="39.75" customHeight="1">
      <c r="C20" s="64" t="str">
        <f t="shared" si="0"/>
        <v>Public transport improvements</v>
      </c>
      <c r="D20" s="118"/>
      <c r="E20" s="118"/>
      <c r="F20" s="118"/>
      <c r="G20" s="118"/>
      <c r="H20" s="118"/>
      <c r="I20" s="118"/>
    </row>
    <row r="21" spans="3:10" ht="39.75" customHeight="1">
      <c r="C21" s="64" t="str">
        <f t="shared" si="0"/>
        <v>Active mode improvement</v>
      </c>
      <c r="D21" s="179"/>
      <c r="E21" s="180"/>
      <c r="F21" s="179"/>
      <c r="G21" s="180"/>
      <c r="H21" s="179"/>
      <c r="I21" s="180"/>
    </row>
    <row r="22" spans="3:10" ht="39.75" customHeight="1">
      <c r="C22" s="64" t="str">
        <f t="shared" si="0"/>
        <v>Micromobility / shared transport</v>
      </c>
      <c r="D22" s="118"/>
      <c r="E22" s="118"/>
      <c r="F22" s="118"/>
      <c r="G22" s="118"/>
      <c r="H22" s="118"/>
      <c r="I22" s="118"/>
    </row>
    <row r="24" spans="3:10" ht="15.75" thickBot="1">
      <c r="C24" s="40"/>
      <c r="D24" s="9"/>
      <c r="E24" s="2"/>
      <c r="F24" s="40"/>
      <c r="G24" s="40"/>
      <c r="H24" s="40"/>
      <c r="I24" s="2"/>
    </row>
    <row r="25" spans="3:10">
      <c r="C25" s="16" t="s">
        <v>96</v>
      </c>
      <c r="D25" s="121">
        <f>COUNTIF(D16:D20, "x")+COUNTIF(D22, "x")</f>
        <v>0</v>
      </c>
      <c r="E25" s="121">
        <f>COUNTIF(E16:E20, "x")+COUNTIF(D21, "x")+COUNTIF(E22, "x")</f>
        <v>0</v>
      </c>
      <c r="F25" s="121">
        <f>COUNTIF(F16:F20, "x")+COUNTIF(F22, "x")</f>
        <v>0</v>
      </c>
      <c r="G25" s="121">
        <f>COUNTIF(G16:G20, "x")+COUNTIF(F21, "x")+COUNTIF(G22, "x")</f>
        <v>0</v>
      </c>
      <c r="H25" s="121">
        <f>COUNTIF(H16:H20, "x")+COUNTIF(H22, "x")</f>
        <v>0</v>
      </c>
      <c r="I25" s="156">
        <f>COUNTIF(I16:I20, "x")+COUNTIF(H21, "x")+COUNTIF(I22, "x")</f>
        <v>0</v>
      </c>
      <c r="J25" s="95"/>
    </row>
    <row r="26" spans="3:10">
      <c r="C26" s="17" t="s">
        <v>97</v>
      </c>
      <c r="D26" s="124">
        <f t="shared" ref="D26:I26" si="1">D15*D25</f>
        <v>0</v>
      </c>
      <c r="E26" s="124">
        <f t="shared" si="1"/>
        <v>0</v>
      </c>
      <c r="F26" s="124">
        <f t="shared" si="1"/>
        <v>0</v>
      </c>
      <c r="G26" s="124">
        <f t="shared" si="1"/>
        <v>0</v>
      </c>
      <c r="H26" s="124">
        <f t="shared" si="1"/>
        <v>0</v>
      </c>
      <c r="I26" s="125">
        <f t="shared" si="1"/>
        <v>0</v>
      </c>
    </row>
    <row r="27" spans="3:10" ht="15.75" thickBot="1">
      <c r="C27" s="18" t="s">
        <v>32</v>
      </c>
      <c r="D27" s="175" t="str">
        <f>IF(SUM(D25:I25)=7, SUM(D26:I26), "Incomplete - please fill in one box per row")</f>
        <v>Incomplete - please fill in one box per row</v>
      </c>
      <c r="E27" s="175"/>
      <c r="F27" s="175"/>
      <c r="G27" s="175"/>
      <c r="H27" s="175"/>
      <c r="I27" s="176"/>
    </row>
    <row r="28" spans="3:10" ht="15.75" thickBot="1">
      <c r="C28" s="40"/>
      <c r="D28" s="3"/>
      <c r="E28" s="4"/>
      <c r="F28" s="41"/>
      <c r="G28" s="40"/>
      <c r="H28" s="40"/>
      <c r="I28" s="2"/>
    </row>
    <row r="29" spans="3:10" ht="15.75" thickBot="1">
      <c r="C29" s="5" t="s">
        <v>99</v>
      </c>
      <c r="D29" s="94" t="s">
        <v>100</v>
      </c>
      <c r="E29" s="74" t="s">
        <v>101</v>
      </c>
      <c r="F29" s="75" t="s">
        <v>102</v>
      </c>
      <c r="G29" s="52" t="s">
        <v>103</v>
      </c>
      <c r="H29" s="76" t="s">
        <v>104</v>
      </c>
      <c r="I29" s="78" t="s">
        <v>105</v>
      </c>
    </row>
    <row r="30" spans="3:10" ht="72.75" thickBot="1">
      <c r="C30" s="6" t="s">
        <v>106</v>
      </c>
      <c r="D30" s="46" t="s">
        <v>107</v>
      </c>
      <c r="E30" s="47" t="s">
        <v>108</v>
      </c>
      <c r="F30" s="48" t="s">
        <v>109</v>
      </c>
      <c r="G30" s="49" t="s">
        <v>214</v>
      </c>
      <c r="H30" s="50" t="s">
        <v>111</v>
      </c>
      <c r="I30" s="51" t="s">
        <v>112</v>
      </c>
    </row>
    <row r="31" spans="3:10" ht="36.75" thickBot="1">
      <c r="C31" s="57"/>
      <c r="D31" s="189" t="s">
        <v>113</v>
      </c>
      <c r="E31" s="190"/>
      <c r="F31" s="191"/>
      <c r="G31" s="58" t="s">
        <v>114</v>
      </c>
      <c r="H31" s="58" t="s">
        <v>115</v>
      </c>
      <c r="I31" s="59" t="s">
        <v>116</v>
      </c>
    </row>
    <row r="32" spans="3:10" ht="15.75" thickBot="1">
      <c r="C32" s="40"/>
      <c r="D32" s="9"/>
      <c r="E32" s="2"/>
      <c r="F32" s="40"/>
      <c r="G32" s="40"/>
      <c r="H32" s="40"/>
      <c r="I32" s="2"/>
    </row>
    <row r="33" spans="3:9" ht="17.25" thickBot="1">
      <c r="C33" s="20"/>
      <c r="D33" s="192" t="s">
        <v>117</v>
      </c>
      <c r="E33" s="193"/>
      <c r="F33" s="193"/>
      <c r="G33" s="193"/>
      <c r="H33" s="193"/>
      <c r="I33" s="194"/>
    </row>
    <row r="34" spans="3:9" ht="55.5" customHeight="1" thickBot="1">
      <c r="C34" s="42" t="s">
        <v>118</v>
      </c>
      <c r="D34" s="46" t="str">
        <f>'Step 3'!D13</f>
        <v>Apply Part 1 standards relative to connectivity level</v>
      </c>
      <c r="E34" s="47" t="str">
        <f>'Step 3'!E13</f>
        <v>Apply Part 1 standards relative to connectivity level</v>
      </c>
      <c r="F34" s="48" t="str">
        <f>'Step 3'!F13</f>
        <v>Apply Part 1 standards relative to connectivity level</v>
      </c>
      <c r="G34" s="52" t="str">
        <f>'Step 3'!G13</f>
        <v xml:space="preserve">Apply low reduction to Part 1 standards </v>
      </c>
      <c r="H34" s="53" t="str">
        <f>'Step 3'!H13</f>
        <v>Apply medium reduction to Part 1 standards</v>
      </c>
      <c r="I34" s="54" t="str">
        <f>'Step 3'!I13</f>
        <v>Apply high reduction to Part 1 standards</v>
      </c>
    </row>
    <row r="35" spans="3:9" ht="15.75" thickBot="1"/>
    <row r="36" spans="3:9" ht="34.9" customHeight="1" thickBot="1">
      <c r="C36" s="42" t="s">
        <v>215</v>
      </c>
      <c r="D36" s="127">
        <f>Part1_CarSpaces</f>
        <v>0</v>
      </c>
      <c r="E36" s="127">
        <f>Part1_CarSpaces</f>
        <v>0</v>
      </c>
      <c r="F36" s="127">
        <f>Part1_CarSpaces</f>
        <v>0</v>
      </c>
      <c r="G36" s="128">
        <f>Part1_CarSpaces*Proportion_MinReduction</f>
        <v>0</v>
      </c>
      <c r="H36" s="128">
        <f>Part1_CarSpaces*Proportion_MidReduction</f>
        <v>0</v>
      </c>
      <c r="I36" s="129">
        <f>Part1_CarSpaces*Proportion_MaxReduction</f>
        <v>0</v>
      </c>
    </row>
    <row r="37" spans="3:9">
      <c r="C37" s="72" t="s">
        <v>216</v>
      </c>
      <c r="F37" s="105"/>
      <c r="G37" s="106"/>
      <c r="H37" s="106"/>
    </row>
  </sheetData>
  <sheetProtection algorithmName="SHA-512" hashValue="OY/SQfrP5tbpZBEgoAlFnFkAbti6UKuuamMyVAs/e7wgrJX4W+B7S/WwL3jFpMzgTDI/MAgvw4lCypSF2GjidQ==" saltValue="GTs4kfCCk+e1WRNYKKSAdA==" spinCount="100000" sheet="1" objects="1" scenarios="1"/>
  <protectedRanges>
    <protectedRange algorithmName="SHA-512" hashValue="rV/dIKWL6vPWYKV/eOmcfdAsNXovcoO9ejhL4dHrHMMlm1TVB1ZGmFVgmzPygj1DqUkEC65hRP0csQC/ruhBfg==" saltValue="wXXLzBLE9rHMSWrp/wpKPQ==" spinCount="100000" sqref="D19:I22" name="Range1"/>
  </protectedRanges>
  <mergeCells count="11">
    <mergeCell ref="D27:I27"/>
    <mergeCell ref="D31:F31"/>
    <mergeCell ref="D33:I33"/>
    <mergeCell ref="C2:I2"/>
    <mergeCell ref="D10:E10"/>
    <mergeCell ref="F10:G10"/>
    <mergeCell ref="H10:I10"/>
    <mergeCell ref="D21:E21"/>
    <mergeCell ref="F21:G21"/>
    <mergeCell ref="H21:I21"/>
    <mergeCell ref="C13:I13"/>
  </mergeCells>
  <pageMargins left="0.7" right="0.7" top="0.75" bottom="0.75" header="0.3" footer="0.3"/>
  <pageSetup paperSize="9" orientation="portrait" horizontalDpi="1200" verticalDpi="1200" r:id="rId1"/>
  <ignoredErrors>
    <ignoredError sqref="D25" formulaRange="1"/>
    <ignoredError sqref="E25:F25 H25" formula="1"/>
    <ignoredError sqref="G25" formula="1" formulaRange="1"/>
    <ignoredError sqref="D16"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 id="{62B3EEA9-8CE5-4BD4-86FA-3DA98F8F4CD9}">
            <xm:f>'Step 3'!$D$6=10</xm:f>
            <x14:dxf>
              <fill>
                <patternFill>
                  <bgColor theme="5" tint="0.39994506668294322"/>
                </patternFill>
              </fill>
            </x14:dxf>
          </x14:cfRule>
          <x14:cfRule type="expression" priority="2" id="{F6D5BD68-B381-4892-A5FF-FDCA2AB01CDC}">
            <xm:f>'Step 3'!$D$6=9</xm:f>
            <x14:dxf>
              <fill>
                <patternFill>
                  <bgColor theme="5" tint="0.39994506668294322"/>
                </patternFill>
              </fill>
            </x14:dxf>
          </x14:cfRule>
          <x14:cfRule type="expression" priority="3" id="{89044992-9518-4B23-881F-6343C0D02DF8}">
            <xm:f>'Step 3'!$D$6=8</xm:f>
            <x14:dxf>
              <fill>
                <patternFill>
                  <bgColor theme="5" tint="0.39994506668294322"/>
                </patternFill>
              </fill>
            </x14:dxf>
          </x14:cfRule>
          <x14:cfRule type="expression" priority="4" id="{C00DA640-F913-4DB2-A010-7E87BC3ECFD2}">
            <xm:f>'Step 3'!$D$6=7</xm:f>
            <x14:dxf>
              <fill>
                <patternFill>
                  <bgColor theme="5" tint="0.39994506668294322"/>
                </patternFill>
              </fill>
            </x14:dxf>
          </x14:cfRule>
          <x14:cfRule type="expression" priority="5" id="{CAC0F4A0-D1CC-4DA4-A524-D75F5984FF4B}">
            <xm:f>'Step 3'!$D$6=6</xm:f>
            <x14:dxf>
              <fill>
                <patternFill>
                  <bgColor theme="5" tint="0.39994506668294322"/>
                </patternFill>
              </fill>
            </x14:dxf>
          </x14:cfRule>
          <x14:cfRule type="expression" priority="6" id="{4D583B84-C385-4F4C-B544-FF5A2B5CF077}">
            <xm:f>'Step 3'!$D$6=5</xm:f>
            <x14:dxf>
              <fill>
                <patternFill>
                  <bgColor theme="5" tint="0.39994506668294322"/>
                </patternFill>
              </fill>
            </x14:dxf>
          </x14:cfRule>
          <x14:cfRule type="expression" priority="7" id="{FC35E781-AAFF-4107-9F70-9049BB937315}">
            <xm:f>'Step 3'!$D$6=4</xm:f>
            <x14:dxf>
              <fill>
                <patternFill>
                  <bgColor theme="5" tint="0.39994506668294322"/>
                </patternFill>
              </fill>
            </x14:dxf>
          </x14:cfRule>
          <x14:cfRule type="expression" priority="8" id="{3A5CC705-CC37-4B63-B70F-5A9EE1AAB958}">
            <xm:f>'Step 3'!$D$6=3</xm:f>
            <x14:dxf>
              <fill>
                <patternFill>
                  <bgColor theme="5" tint="0.39994506668294322"/>
                </patternFill>
              </fill>
            </x14:dxf>
          </x14:cfRule>
          <x14:cfRule type="expression" priority="9" id="{81E2E031-3A61-4936-A08A-D3E9F99B8599}">
            <xm:f>'Step 3'!$D$6=2</xm:f>
            <x14:dxf>
              <fill>
                <patternFill>
                  <bgColor theme="5" tint="0.39994506668294322"/>
                </patternFill>
              </fill>
            </x14:dxf>
          </x14:cfRule>
          <x14:cfRule type="expression" priority="10" id="{C66BB002-3FDA-4FBB-9D3F-568253D47C97}">
            <xm:f>'Step 3'!$D$6=0</xm:f>
            <x14:dxf>
              <fill>
                <patternFill>
                  <bgColor theme="5" tint="0.39994506668294322"/>
                </patternFill>
              </fill>
            </x14:dxf>
          </x14:cfRule>
          <x14:cfRule type="expression" priority="11" id="{B1584465-9FFF-4C9E-AD80-11F628644AFD}">
            <xm:f>'Step 3'!$D$6=1</xm:f>
            <x14:dxf>
              <fill>
                <patternFill>
                  <bgColor theme="5" tint="0.39994506668294322"/>
                </patternFill>
              </fill>
            </x14:dxf>
          </x14:cfRule>
          <xm:sqref>D36</xm:sqref>
        </x14:conditionalFormatting>
        <x14:conditionalFormatting xmlns:xm="http://schemas.microsoft.com/office/excel/2006/main">
          <x14:cfRule type="expression" priority="12" id="{D79D5D67-FE02-4D79-8498-CD51F5445920}">
            <xm:f>'Step 3'!$D$6=15</xm:f>
            <x14:dxf>
              <fill>
                <patternFill>
                  <bgColor theme="5" tint="0.39994506668294322"/>
                </patternFill>
              </fill>
            </x14:dxf>
          </x14:cfRule>
          <x14:cfRule type="expression" priority="13" id="{991345F1-26B3-4C13-8F9D-69AD34C8C6B5}">
            <xm:f>'Step 3'!$D$6=14</xm:f>
            <x14:dxf>
              <fill>
                <patternFill>
                  <bgColor theme="5" tint="0.39994506668294322"/>
                </patternFill>
              </fill>
            </x14:dxf>
          </x14:cfRule>
          <x14:cfRule type="expression" priority="14" id="{F49B5A79-9CC1-41D4-9336-7F3B2D0AF15C}">
            <xm:f>'Step 3'!$D$6=13</xm:f>
            <x14:dxf>
              <fill>
                <patternFill>
                  <bgColor theme="5" tint="0.39994506668294322"/>
                </patternFill>
              </fill>
            </x14:dxf>
          </x14:cfRule>
          <x14:cfRule type="expression" priority="15" id="{E4AA9BF0-3A16-440B-9CC4-97C49736F842}">
            <xm:f>'Step 3'!$D$6=12</xm:f>
            <x14:dxf>
              <fill>
                <patternFill>
                  <bgColor theme="5" tint="0.39994506668294322"/>
                </patternFill>
              </fill>
            </x14:dxf>
          </x14:cfRule>
          <x14:cfRule type="expression" priority="16" id="{1E5E440A-3E2B-475E-8BBD-A62022BCDACE}">
            <xm:f>'Step 3'!$D$6=11</xm:f>
            <x14:dxf>
              <fill>
                <patternFill>
                  <bgColor theme="5" tint="0.39994506668294322"/>
                </patternFill>
              </fill>
            </x14:dxf>
          </x14:cfRule>
          <xm:sqref>E36</xm:sqref>
        </x14:conditionalFormatting>
        <x14:conditionalFormatting xmlns:xm="http://schemas.microsoft.com/office/excel/2006/main">
          <x14:cfRule type="expression" priority="17" id="{11A50F5D-4725-4CC8-ADE5-3F9F98D129A2}">
            <xm:f>'Step 3'!$D$6=20</xm:f>
            <x14:dxf>
              <fill>
                <patternFill>
                  <bgColor theme="5" tint="0.39994506668294322"/>
                </patternFill>
              </fill>
            </x14:dxf>
          </x14:cfRule>
          <x14:cfRule type="expression" priority="18" id="{1B451997-3BB8-44E7-94AF-D41F3B389471}">
            <xm:f>'Step 3'!$D$6=19</xm:f>
            <x14:dxf>
              <fill>
                <patternFill>
                  <bgColor theme="5" tint="0.39994506668294322"/>
                </patternFill>
              </fill>
            </x14:dxf>
          </x14:cfRule>
          <x14:cfRule type="expression" priority="19" id="{0CDE59B7-4FCD-4A6B-A210-A864308134C0}">
            <xm:f>'Step 3'!$D$6=18</xm:f>
            <x14:dxf>
              <fill>
                <patternFill>
                  <bgColor theme="5" tint="0.39994506668294322"/>
                </patternFill>
              </fill>
            </x14:dxf>
          </x14:cfRule>
          <x14:cfRule type="expression" priority="20" id="{F0E6FDE7-265B-487D-B2B7-170B51C95E5D}">
            <xm:f>'Step 3'!$D$6=16</xm:f>
            <x14:dxf>
              <fill>
                <patternFill>
                  <bgColor theme="5" tint="0.39994506668294322"/>
                </patternFill>
              </fill>
            </x14:dxf>
          </x14:cfRule>
          <x14:cfRule type="expression" priority="21" id="{8495BDC9-CF95-4BE2-AAE4-4174C6C64014}">
            <xm:f>'Step 3'!$D$6=17</xm:f>
            <x14:dxf>
              <fill>
                <patternFill>
                  <bgColor theme="5" tint="0.39994506668294322"/>
                </patternFill>
              </fill>
            </x14:dxf>
          </x14:cfRule>
          <xm:sqref>F36</xm:sqref>
        </x14:conditionalFormatting>
        <x14:conditionalFormatting xmlns:xm="http://schemas.microsoft.com/office/excel/2006/main">
          <x14:cfRule type="expression" priority="38" id="{0EB85CDA-0F13-4041-AD0B-B8B9D8066827}">
            <xm:f>'Step 3'!$D$6=22</xm:f>
            <x14:dxf>
              <fill>
                <patternFill>
                  <bgColor theme="5" tint="0.39994506668294322"/>
                </patternFill>
              </fill>
            </x14:dxf>
          </x14:cfRule>
          <x14:cfRule type="expression" priority="34" id="{08CADA26-146F-4AE0-879D-401F2BFC4F3A}">
            <xm:f>'Step 3'!$D$6=25</xm:f>
            <x14:dxf>
              <fill>
                <patternFill>
                  <bgColor theme="5" tint="0.39994506668294322"/>
                </patternFill>
              </fill>
            </x14:dxf>
          </x14:cfRule>
          <x14:cfRule type="expression" priority="35" id="{6C17B446-49C5-48D1-8743-095C2138D8BF}">
            <xm:f>'Step 3'!$D$6=24</xm:f>
            <x14:dxf>
              <fill>
                <patternFill>
                  <bgColor theme="5" tint="0.39994506668294322"/>
                </patternFill>
              </fill>
            </x14:dxf>
          </x14:cfRule>
          <x14:cfRule type="expression" priority="36" id="{3BC51F2D-A9F3-449D-9F2D-7018A5541271}">
            <xm:f>'Step 3'!$D$6=23</xm:f>
            <x14:dxf>
              <fill>
                <patternFill>
                  <bgColor theme="5" tint="0.39994506668294322"/>
                </patternFill>
              </fill>
            </x14:dxf>
          </x14:cfRule>
          <x14:cfRule type="expression" priority="37" id="{0B0DFC75-03CC-4F03-8CC6-5433831F102B}">
            <xm:f>'Step 3'!$D$6=21</xm:f>
            <x14:dxf>
              <fill>
                <patternFill>
                  <bgColor theme="5" tint="0.39994506668294322"/>
                </patternFill>
              </fill>
            </x14:dxf>
          </x14:cfRule>
          <xm:sqref>G36</xm:sqref>
        </x14:conditionalFormatting>
        <x14:conditionalFormatting xmlns:xm="http://schemas.microsoft.com/office/excel/2006/main">
          <x14:cfRule type="expression" priority="44" id="{5F4871F8-31E5-4390-A29F-44E635CB1154}">
            <xm:f>'Step 3'!$D$6=26</xm:f>
            <x14:dxf>
              <fill>
                <patternFill>
                  <bgColor theme="5" tint="0.39994506668294322"/>
                </patternFill>
              </fill>
            </x14:dxf>
          </x14:cfRule>
          <x14:cfRule type="expression" priority="40" id="{9C4769E4-B8E5-451D-B709-D39241247E08}">
            <xm:f>'Step 3'!$D$6=30</xm:f>
            <x14:dxf>
              <fill>
                <patternFill>
                  <bgColor theme="5" tint="0.39994506668294322"/>
                </patternFill>
              </fill>
            </x14:dxf>
          </x14:cfRule>
          <x14:cfRule type="expression" priority="41" id="{5AE03773-08BB-4034-A8AE-8D53B804DC0D}">
            <xm:f>'Step 3'!$D$6=29</xm:f>
            <x14:dxf>
              <fill>
                <patternFill>
                  <bgColor theme="5" tint="0.39994506668294322"/>
                </patternFill>
              </fill>
            </x14:dxf>
          </x14:cfRule>
          <x14:cfRule type="expression" priority="42" id="{B797BB4A-E8CA-4A3A-AB47-AF1B71FF31D4}">
            <xm:f>'Step 3'!$D$6=28</xm:f>
            <x14:dxf>
              <fill>
                <patternFill>
                  <bgColor theme="5" tint="0.39994506668294322"/>
                </patternFill>
              </fill>
            </x14:dxf>
          </x14:cfRule>
          <x14:cfRule type="expression" priority="43" id="{1A0615A4-42DA-414A-B56C-2F2121824873}">
            <xm:f>'Step 3'!$D$6=27</xm:f>
            <x14:dxf>
              <fill>
                <patternFill>
                  <bgColor theme="5" tint="0.39994506668294322"/>
                </patternFill>
              </fill>
            </x14:dxf>
          </x14:cfRule>
          <xm:sqref>H36</xm:sqref>
        </x14:conditionalFormatting>
        <x14:conditionalFormatting xmlns:xm="http://schemas.microsoft.com/office/excel/2006/main">
          <x14:cfRule type="expression" priority="32" id="{CACD4154-1E87-4E19-B5B0-4692DDB84B40}">
            <xm:f>'Step 3'!$D$6=32</xm:f>
            <x14:dxf>
              <fill>
                <patternFill>
                  <bgColor theme="5" tint="0.39994506668294322"/>
                </patternFill>
              </fill>
            </x14:dxf>
          </x14:cfRule>
          <x14:cfRule type="expression" priority="23" id="{23388932-C09F-4EF9-AEF3-6AA9B3FDE36F}">
            <xm:f>'Step 3'!$D$6=41</xm:f>
            <x14:dxf>
              <fill>
                <patternFill>
                  <bgColor theme="5" tint="0.39994506668294322"/>
                </patternFill>
              </fill>
            </x14:dxf>
          </x14:cfRule>
          <x14:cfRule type="expression" priority="24" id="{29A30BDB-0383-4318-939D-7F1F1B51C50D}">
            <xm:f>'Step 3'!$D$6=40</xm:f>
            <x14:dxf>
              <fill>
                <patternFill>
                  <bgColor theme="5" tint="0.39994506668294322"/>
                </patternFill>
              </fill>
            </x14:dxf>
          </x14:cfRule>
          <x14:cfRule type="expression" priority="25" id="{6E6D3F68-C0A0-4B3E-93E8-2875E3C3515D}">
            <xm:f>'Step 3'!$D$6=39</xm:f>
            <x14:dxf>
              <fill>
                <patternFill>
                  <bgColor theme="5" tint="0.39994506668294322"/>
                </patternFill>
              </fill>
            </x14:dxf>
          </x14:cfRule>
          <x14:cfRule type="expression" priority="26" id="{04A74B55-1751-42AF-B092-72E0708C474D}">
            <xm:f>'Step 3'!$D$6=38</xm:f>
            <x14:dxf>
              <fill>
                <patternFill>
                  <bgColor theme="5" tint="0.39994506668294322"/>
                </patternFill>
              </fill>
            </x14:dxf>
          </x14:cfRule>
          <x14:cfRule type="expression" priority="27" id="{DD5BEB69-B216-4BB2-AD92-1F8CDC08603A}">
            <xm:f>'Step 3'!$D$6=37</xm:f>
            <x14:dxf>
              <fill>
                <patternFill>
                  <bgColor theme="5" tint="0.39994506668294322"/>
                </patternFill>
              </fill>
            </x14:dxf>
          </x14:cfRule>
          <x14:cfRule type="expression" priority="22" id="{D1C2C9A9-2C2E-4C15-8B68-5A5BC51E8F99}">
            <xm:f>'Step 3'!$D$6=42</xm:f>
            <x14:dxf>
              <fill>
                <patternFill>
                  <bgColor theme="5" tint="0.39994506668294322"/>
                </patternFill>
              </fill>
            </x14:dxf>
          </x14:cfRule>
          <x14:cfRule type="expression" priority="28" id="{328C584F-602C-494E-A70D-8BCE2E418B71}">
            <xm:f>'Step 3'!$D$6=36</xm:f>
            <x14:dxf>
              <fill>
                <patternFill>
                  <bgColor theme="5" tint="0.39994506668294322"/>
                </patternFill>
              </fill>
            </x14:dxf>
          </x14:cfRule>
          <x14:cfRule type="expression" priority="29" id="{A3E85357-8652-4B1D-8D21-A7BF9667DF1C}">
            <xm:f>'Step 3'!$D$6=35</xm:f>
            <x14:dxf>
              <fill>
                <patternFill>
                  <bgColor theme="5" tint="0.39994506668294322"/>
                </patternFill>
              </fill>
            </x14:dxf>
          </x14:cfRule>
          <x14:cfRule type="expression" priority="30" id="{7226E797-A4A4-4EA9-8823-27F96C135994}">
            <xm:f>'Step 3'!$D$6=34</xm:f>
            <x14:dxf>
              <fill>
                <patternFill>
                  <bgColor theme="5" tint="0.39994506668294322"/>
                </patternFill>
              </fill>
            </x14:dxf>
          </x14:cfRule>
          <x14:cfRule type="expression" priority="31" id="{89074C31-DCE1-40B8-8D6D-CDDA2DCC9BE1}">
            <xm:f>'Step 3'!$D$6=33</xm:f>
            <x14:dxf>
              <fill>
                <patternFill>
                  <bgColor theme="5" tint="0.39994506668294322"/>
                </patternFill>
              </fill>
            </x14:dxf>
          </x14:cfRule>
          <x14:cfRule type="expression" priority="33" id="{3C804C2D-BEA1-4422-9D95-A93EED0DB558}">
            <xm:f>'Step 3'!$D$6=31</xm:f>
            <x14:dxf>
              <fill>
                <patternFill>
                  <bgColor theme="5" tint="0.39994506668294322"/>
                </patternFill>
              </fill>
            </x14:dxf>
          </x14:cfRule>
          <xm:sqref>I36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AF668-DFA9-479B-89C3-370F72B62170}">
  <dimension ref="B2:B14"/>
  <sheetViews>
    <sheetView workbookViewId="0">
      <selection activeCell="E18" sqref="E18"/>
    </sheetView>
  </sheetViews>
  <sheetFormatPr defaultRowHeight="15"/>
  <sheetData>
    <row r="2" spans="2:2">
      <c r="B2" t="s">
        <v>217</v>
      </c>
    </row>
    <row r="3" spans="2:2">
      <c r="B3" t="s">
        <v>218</v>
      </c>
    </row>
    <row r="4" spans="2:2">
      <c r="B4" t="s">
        <v>219</v>
      </c>
    </row>
    <row r="5" spans="2:2">
      <c r="B5" t="s">
        <v>220</v>
      </c>
    </row>
    <row r="6" spans="2:2">
      <c r="B6" t="s">
        <v>221</v>
      </c>
    </row>
    <row r="7" spans="2:2">
      <c r="B7" t="s">
        <v>222</v>
      </c>
    </row>
    <row r="9" spans="2:2">
      <c r="B9" s="158" t="s">
        <v>223</v>
      </c>
    </row>
    <row r="10" spans="2:2">
      <c r="B10" t="s">
        <v>224</v>
      </c>
    </row>
    <row r="11" spans="2:2">
      <c r="B11" t="s">
        <v>225</v>
      </c>
    </row>
    <row r="12" spans="2:2">
      <c r="B12" t="s">
        <v>226</v>
      </c>
    </row>
    <row r="13" spans="2:2">
      <c r="B13" t="s">
        <v>227</v>
      </c>
    </row>
    <row r="14" spans="2:2">
      <c r="B14" t="s">
        <v>228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6518B315DF6840AA3F7421A1D564F2" ma:contentTypeVersion="8" ma:contentTypeDescription="Create a new document." ma:contentTypeScope="" ma:versionID="d72bb6e2939cfc0c1777c13c9453452e">
  <xsd:schema xmlns:xsd="http://www.w3.org/2001/XMLSchema" xmlns:xs="http://www.w3.org/2001/XMLSchema" xmlns:p="http://schemas.microsoft.com/office/2006/metadata/properties" xmlns:ns2="f816a13e-00d0-435b-9b35-a7de175d6d5f" xmlns:ns3="b1ca9433-f968-4980-9134-08eddee63e64" targetNamespace="http://schemas.microsoft.com/office/2006/metadata/properties" ma:root="true" ma:fieldsID="8f6b2f587118f012501926ceff507c30" ns2:_="" ns3:_="">
    <xsd:import namespace="f816a13e-00d0-435b-9b35-a7de175d6d5f"/>
    <xsd:import namespace="b1ca9433-f968-4980-9134-08eddee63e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6a13e-00d0-435b-9b35-a7de175d6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a9433-f968-4980-9134-08eddee63e6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1C553-AB91-40C3-B56A-1777DA52BE36}"/>
</file>

<file path=customXml/itemProps2.xml><?xml version="1.0" encoding="utf-8"?>
<ds:datastoreItem xmlns:ds="http://schemas.openxmlformats.org/officeDocument/2006/customXml" ds:itemID="{2C230581-B66B-4141-922A-BFE24C082BCE}"/>
</file>

<file path=customXml/itemProps3.xml><?xml version="1.0" encoding="utf-8"?>
<ds:datastoreItem xmlns:ds="http://schemas.openxmlformats.org/officeDocument/2006/customXml" ds:itemID="{E91FE9C6-FBB8-406F-9D9E-91A8B6EAEE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Paxton</dc:creator>
  <cp:keywords/>
  <dc:description/>
  <cp:lastModifiedBy>Paul Wilkinson - Principal Transportation and Infrastructure Planner</cp:lastModifiedBy>
  <cp:revision/>
  <dcterms:created xsi:type="dcterms:W3CDTF">2023-03-28T08:23:05Z</dcterms:created>
  <dcterms:modified xsi:type="dcterms:W3CDTF">2024-09-23T15:33:25Z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0x010100E96518B315DF6840AA3F7421A1D564F2</vt:lpwstr>
  </property>
  <property fmtid="{D5CDD505-2E9C-101B-9397-08002B2CF9AE}" pid="3" name="Order">
    <vt:r8>94846600</vt:r8>
  </property>
  <property fmtid="{D5CDD505-2E9C-101B-9397-08002B2CF9AE}" pid="4" name="MediaServiceImageTags">
    <vt:lpwstr/>
  </property>
  <property fmtid="{D5CDD505-2E9C-101B-9397-08002B2CF9AE}" pid="5" name="MSIP_Label_39d8be9e-c8d9-4b9c-bd40-2c27cc7ea2e6_Enabled">
    <vt:lpwstr>true</vt:lpwstr>
  </property>
  <property fmtid="{D5CDD505-2E9C-101B-9397-08002B2CF9AE}" pid="6" name="MSIP_Label_39d8be9e-c8d9-4b9c-bd40-2c27cc7ea2e6_SetDate">
    <vt:lpwstr>2024-09-23T15:32:52Z</vt:lpwstr>
  </property>
  <property fmtid="{D5CDD505-2E9C-101B-9397-08002B2CF9AE}" pid="7" name="MSIP_Label_39d8be9e-c8d9-4b9c-bd40-2c27cc7ea2e6_Method">
    <vt:lpwstr>Standard</vt:lpwstr>
  </property>
  <property fmtid="{D5CDD505-2E9C-101B-9397-08002B2CF9AE}" pid="8" name="MSIP_Label_39d8be9e-c8d9-4b9c-bd40-2c27cc7ea2e6_Name">
    <vt:lpwstr>39d8be9e-c8d9-4b9c-bd40-2c27cc7ea2e6</vt:lpwstr>
  </property>
  <property fmtid="{D5CDD505-2E9C-101B-9397-08002B2CF9AE}" pid="9" name="MSIP_Label_39d8be9e-c8d9-4b9c-bd40-2c27cc7ea2e6_SiteId">
    <vt:lpwstr>a8b4324f-155c-4215-a0f1-7ed8cc9a992f</vt:lpwstr>
  </property>
  <property fmtid="{D5CDD505-2E9C-101B-9397-08002B2CF9AE}" pid="10" name="MSIP_Label_39d8be9e-c8d9-4b9c-bd40-2c27cc7ea2e6_ActionId">
    <vt:lpwstr>f3b64d8e-30bd-4da4-805e-24296a097084</vt:lpwstr>
  </property>
  <property fmtid="{D5CDD505-2E9C-101B-9397-08002B2CF9AE}" pid="11" name="MSIP_Label_39d8be9e-c8d9-4b9c-bd40-2c27cc7ea2e6_ContentBits">
    <vt:lpwstr>0</vt:lpwstr>
  </property>
</Properties>
</file>